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40" windowWidth="15600" windowHeight="79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'ДОХОДЫ'!$A$1:$F$47</definedName>
  </definedNames>
  <calcPr fullCalcOnLoad="1"/>
</workbook>
</file>

<file path=xl/sharedStrings.xml><?xml version="1.0" encoding="utf-8"?>
<sst xmlns="http://schemas.openxmlformats.org/spreadsheetml/2006/main" count="356" uniqueCount="220">
  <si>
    <t xml:space="preserve">МЕСЯЧНЫЙ ОТЧЕТ ОБ ИСПОЛНЕНИИ БЮДЖЕТА </t>
  </si>
  <si>
    <t>КОДЫ</t>
  </si>
  <si>
    <t>Форма по ОКУД</t>
  </si>
  <si>
    <t xml:space="preserve">Дата </t>
  </si>
  <si>
    <t xml:space="preserve">Наименование органа, организующего </t>
  </si>
  <si>
    <t>по ОКПО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</si>
  <si>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</si>
  <si>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</si>
  <si>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1. Доходы бюджета</t>
  </si>
  <si>
    <t>Наименование показателя</t>
  </si>
  <si>
    <t>Код стро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</si>
  <si>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</si>
  <si>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</si>
  <si>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</si>
  <si>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</si>
  <si>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ки</t>
  </si>
  <si>
    <t>ДОХОДЫ БЮДЖЕТА - ВСЕГО</t>
  </si>
  <si>
    <t>НДФЛ с доходов, полученных от долевого участиея в деятельности организаций</t>
  </si>
  <si>
    <t>182 1 01 02 010 01 1000 110</t>
  </si>
  <si>
    <t xml:space="preserve">  </t>
  </si>
  <si>
    <t>НДФЛс доходов, облагаемых по налоговой ставке,установ. пунк.1 ст.224 НК РФ.</t>
  </si>
  <si>
    <t>Единый сельскохозяйственный налог</t>
  </si>
  <si>
    <t>Налог на имущество физических лиц, зачисляемый в бюджеты поселений.</t>
  </si>
  <si>
    <t>182 1 06 01 030 10 1000 110</t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</si>
  <si>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</si>
  <si>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 </t>
  </si>
  <si>
    <t xml:space="preserve">Земельный налог,взимаемый по ставке установленный п/п 2 п 1 ст. 394 НК РФ, зачисляемый в бюджеты поселений. </t>
  </si>
  <si>
    <t>доходы от продажи зем.участков</t>
  </si>
  <si>
    <t>в т.ч. Безвозмездные поступления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</si>
  <si>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</si>
  <si>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</si>
  <si>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t>2. РАСХОДЫ БЮДЖЕТА</t>
  </si>
  <si>
    <t>Наименование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</si>
  <si>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</si>
  <si>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</si>
  <si>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</si>
  <si>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</si>
  <si>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</si>
  <si>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 xml:space="preserve"> показателя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</si>
  <si>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</si>
  <si>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</si>
  <si>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</si>
  <si>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</si>
  <si>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</si>
  <si>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</si>
  <si>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</si>
  <si>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РАСХОДЫ БЮДЖЕТА  ВСЕГО:</t>
  </si>
  <si>
    <t>0000</t>
  </si>
  <si>
    <t>000</t>
  </si>
  <si>
    <t>в том числе:</t>
  </si>
  <si>
    <t>224</t>
  </si>
  <si>
    <t>225</t>
  </si>
  <si>
    <t>Функционирование  местных администраций              -                                  итого:</t>
  </si>
  <si>
    <t>0104</t>
  </si>
  <si>
    <t>500</t>
  </si>
  <si>
    <t>121</t>
  </si>
  <si>
    <t>213</t>
  </si>
  <si>
    <t>242</t>
  </si>
  <si>
    <t>244</t>
  </si>
  <si>
    <t>226</t>
  </si>
  <si>
    <t>852</t>
  </si>
  <si>
    <t>290</t>
  </si>
  <si>
    <t>Резервный фонд                   итого:</t>
  </si>
  <si>
    <t>0111</t>
  </si>
  <si>
    <t>870</t>
  </si>
  <si>
    <t>001</t>
  </si>
  <si>
    <t>0107</t>
  </si>
  <si>
    <t>0203</t>
  </si>
  <si>
    <t>211</t>
  </si>
  <si>
    <t>310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</si>
  <si>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</si>
  <si>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0503</t>
  </si>
  <si>
    <t>0502</t>
  </si>
  <si>
    <t>223</t>
  </si>
  <si>
    <t>Культура                  Всего:</t>
  </si>
  <si>
    <t>0801</t>
  </si>
  <si>
    <t>111</t>
  </si>
  <si>
    <t>из них: Дома культуры итого:</t>
  </si>
  <si>
    <t xml:space="preserve"> из них:Библиотеки    итого:</t>
  </si>
  <si>
    <t>4429900</t>
  </si>
  <si>
    <t>Мероприятия в области спорта и физической культуры                 итого:</t>
  </si>
  <si>
    <t>1101</t>
  </si>
  <si>
    <t>Социальное обеспечение населения                 итого:</t>
  </si>
  <si>
    <t>1003</t>
  </si>
  <si>
    <t>360</t>
  </si>
  <si>
    <t>Результат исполнения бюджета (дефицит - ; профицит +)</t>
  </si>
  <si>
    <t xml:space="preserve">3. Источники финансирования дефицита бюджетов 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</si>
  <si>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</si>
  <si>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</si>
  <si>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</si>
  <si>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</si>
  <si>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</si>
  <si>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</si>
  <si>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</si>
  <si>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</si>
  <si>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>Остатки на конец отчетного периода.</t>
  </si>
  <si>
    <t>ВУС</t>
  </si>
  <si>
    <t>ЗАГС</t>
  </si>
  <si>
    <t>Собст.дох.</t>
  </si>
  <si>
    <t>Дотация</t>
  </si>
  <si>
    <t xml:space="preserve">источники внешнего финансирования бюджета </t>
  </si>
  <si>
    <t>,</t>
  </si>
  <si>
    <t>Кассовый расход за месяц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</si>
  <si>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</si>
  <si>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</si>
  <si>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</si>
  <si>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182 1 05 03 010 01 1000 110</t>
  </si>
  <si>
    <t>182 1 06 06 043 10 1000 110</t>
  </si>
  <si>
    <t>Единый сельскохозяйственный налог(пени)</t>
  </si>
  <si>
    <t>182 1 06 06 033 10 1000 110</t>
  </si>
  <si>
    <t>182 1 06 06 033 10 2100 110</t>
  </si>
  <si>
    <t>182 109 04 053 10 2100 110</t>
  </si>
  <si>
    <t>0102</t>
  </si>
  <si>
    <t>129</t>
  </si>
  <si>
    <t>853</t>
  </si>
  <si>
    <t>9990001000</t>
  </si>
  <si>
    <t>9990005000</t>
  </si>
  <si>
    <t>99900050</t>
  </si>
  <si>
    <r>
      <t>Благоустройство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</si>
  <si>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243</t>
  </si>
  <si>
    <t>9990002000</t>
  </si>
  <si>
    <t>Работы и услуги по содерж.имущ</t>
  </si>
  <si>
    <t>Функционирование  местных администраций (Глава)             -                                  итого:</t>
  </si>
  <si>
    <t>9990000</t>
  </si>
  <si>
    <t>Предельные объемы финансир.</t>
  </si>
  <si>
    <t>*</t>
  </si>
  <si>
    <t>Сумма денеж.взыскание(штраф)по НДФЛс доходов,источ.кот.яв-ся налог.агент за исключ.ст 227,228</t>
  </si>
  <si>
    <t>182 1 01 02 030 01 1000 110</t>
  </si>
  <si>
    <t>НДФЛс доходов, облагаемых по налоговой ставке,установ. пунк.1 ст.228 НК РФ.</t>
  </si>
  <si>
    <t>182 1 06 01 030 10 2100 110</t>
  </si>
  <si>
    <t>001 1 17 01 050 10 0000 180</t>
  </si>
  <si>
    <t>Невыясненные поступления, зачисляемые бюджеты поселения</t>
  </si>
  <si>
    <r>
      <t>Прочие</t>
    </r>
    <r>
      <rPr>
        <b/>
        <u val="single"/>
        <sz val="10"/>
        <rFont val="Times New Roman"/>
        <family val="1"/>
      </rPr>
      <t xml:space="preserve"> субсидии</t>
    </r>
    <r>
      <rPr>
        <b/>
        <sz val="10"/>
        <rFont val="Times New Roman"/>
        <family val="1"/>
      </rPr>
      <t xml:space="preserve"> , </t>
    </r>
    <r>
      <rPr>
        <sz val="10"/>
        <rFont val="Times New Roman"/>
        <family val="1"/>
      </rPr>
      <t>зачисляемые в бюджеты  поселений.</t>
    </r>
  </si>
  <si>
    <t>Субсидии</t>
  </si>
  <si>
    <t>001 1 11 05 02510 0000 120</t>
  </si>
  <si>
    <t>Зем.налог до 2006г (пени)</t>
  </si>
  <si>
    <t xml:space="preserve">Арендная плата за зем.участок </t>
  </si>
  <si>
    <t>2230871370</t>
  </si>
  <si>
    <t>2420200590</t>
  </si>
  <si>
    <r>
      <t xml:space="preserve">исполнение бюджета: </t>
    </r>
    <r>
      <rPr>
        <b/>
        <u val="single"/>
        <sz val="9"/>
        <rFont val="Times New Roman"/>
        <family val="1"/>
      </rPr>
      <t xml:space="preserve">АДМИНИСТРАЦИЯ МО  </t>
    </r>
    <r>
      <rPr>
        <b/>
        <u val="single"/>
        <sz val="12"/>
        <rFont val="Times New Roman"/>
        <family val="1"/>
      </rPr>
      <t>" Сельсовет Сагаси - Дейбукский 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</t>
    </r>
  </si>
  <si>
    <t>001 2 02 35 118 10 0000 151</t>
  </si>
  <si>
    <t>9990003000</t>
  </si>
  <si>
    <t>2020200590</t>
  </si>
  <si>
    <t>119</t>
  </si>
  <si>
    <t>9980051180</t>
  </si>
  <si>
    <t>9990020680</t>
  </si>
  <si>
    <t>8820020000</t>
  </si>
  <si>
    <t>8810020000</t>
  </si>
  <si>
    <t>182 1 06 06 043 10 2100 110</t>
  </si>
  <si>
    <t>Первичный воинский учет                     итого</t>
  </si>
  <si>
    <t>0</t>
  </si>
  <si>
    <t>Расходы на выплату муниципальной пенсии</t>
  </si>
  <si>
    <t>1001</t>
  </si>
  <si>
    <t>2210728960</t>
  </si>
  <si>
    <t>313</t>
  </si>
  <si>
    <t>263</t>
  </si>
  <si>
    <t>На проведение выборов</t>
  </si>
  <si>
    <t>9900010050</t>
  </si>
  <si>
    <t>0707</t>
  </si>
  <si>
    <t>Молодежная политика</t>
  </si>
  <si>
    <t>1970900590</t>
  </si>
  <si>
    <t>349</t>
  </si>
  <si>
    <t>346</t>
  </si>
  <si>
    <t>в</t>
  </si>
  <si>
    <t>000 1 11 70 505 01 0100 180</t>
  </si>
  <si>
    <t>Прочие налоговые и не налоговые доходы</t>
  </si>
  <si>
    <t>______________      ___________________     _____________________      «_____»_______________20     г.</t>
  </si>
  <si>
    <t>001 2 02 15 001 10 0000 150</t>
  </si>
  <si>
    <t>182 1 01 02 030 01 2100 110</t>
  </si>
  <si>
    <t>182 1 01 02 010 01 2100 110</t>
  </si>
  <si>
    <t>0113</t>
  </si>
  <si>
    <t>Работы и услуги</t>
  </si>
  <si>
    <t>182 1 01 02 030 01 3000 110</t>
  </si>
  <si>
    <t>182 1 05 03 010 01 3000 110</t>
  </si>
  <si>
    <t>182 1 06 06 043 10 4000 110</t>
  </si>
  <si>
    <t>182 1 06 01 030 10 4000 110</t>
  </si>
  <si>
    <t>296</t>
  </si>
  <si>
    <t>880</t>
  </si>
  <si>
    <t>182 1 01 02 010 01 4000 110</t>
  </si>
  <si>
    <t>295</t>
  </si>
  <si>
    <t>291</t>
  </si>
  <si>
    <t>292</t>
  </si>
  <si>
    <t>343</t>
  </si>
  <si>
    <t>182 109 04 053 10 3000 110</t>
  </si>
  <si>
    <t>221</t>
  </si>
  <si>
    <t>001 2 02 15 009 10 0000 150</t>
  </si>
  <si>
    <t>247</t>
  </si>
  <si>
    <t>0412</t>
  </si>
  <si>
    <t>262</t>
  </si>
  <si>
    <t>414</t>
  </si>
  <si>
    <t>На строительство Дом культуры</t>
  </si>
  <si>
    <t>202А15567</t>
  </si>
  <si>
    <t>000 1 05 03 010 01 2100 110</t>
  </si>
  <si>
    <r>
      <rPr>
        <b/>
        <u val="single"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муниципальных районов на софинансирование капитальных вложений в объекты государственной</t>
    </r>
  </si>
  <si>
    <t>001 2 02 27 567 10 0000 150</t>
  </si>
  <si>
    <t>182 1 01 02 020 01 1000 110</t>
  </si>
  <si>
    <t>001 2 02 40 014 10 0000 150</t>
  </si>
  <si>
    <t>Межбюджетные трансферты</t>
  </si>
  <si>
    <t>182 109 04 053 10 1000 110</t>
  </si>
  <si>
    <t>Зем. налог (по обяз, возн.до 1.01.2006 г)</t>
  </si>
  <si>
    <t>Приобр.хоз.товаров у.о</t>
  </si>
  <si>
    <r>
      <t xml:space="preserve">Руководитель           ________________          </t>
    </r>
    <r>
      <rPr>
        <u val="single"/>
        <sz val="10"/>
        <rFont val="Arial Cyr"/>
        <family val="0"/>
      </rPr>
      <t>_ Габибов Х.А</t>
    </r>
    <r>
      <rPr>
        <sz val="10"/>
        <rFont val="Arial Cyr"/>
        <family val="2"/>
      </rPr>
      <t xml:space="preserve">_
                                                   </t>
    </r>
    <r>
      <rPr>
        <sz val="8"/>
        <rFont val="Arial Cyr"/>
        <family val="0"/>
      </rPr>
      <t>(подпись)                   (расшифровка подписи)</t>
    </r>
    <r>
      <rPr>
        <sz val="10"/>
        <rFont val="Arial Cyr"/>
        <family val="2"/>
      </rPr>
      <t xml:space="preserve">
</t>
    </r>
  </si>
  <si>
    <r>
      <t>Главный бухгалтер   ________________          __</t>
    </r>
    <r>
      <rPr>
        <u val="single"/>
        <sz val="10"/>
        <rFont val="Arial Cyr"/>
        <family val="0"/>
      </rPr>
      <t>Ибрагимова Ф.А</t>
    </r>
    <r>
      <rPr>
        <sz val="10"/>
        <rFont val="Arial Cyr"/>
        <family val="2"/>
      </rPr>
      <t xml:space="preserve">_
                                             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 xml:space="preserve"> (подпись)                             (расшифровка подписи)</t>
    </r>
    <r>
      <rPr>
        <sz val="10"/>
        <rFont val="Arial Cyr"/>
        <family val="2"/>
      </rPr>
      <t xml:space="preserve">
</t>
    </r>
  </si>
  <si>
    <t>полномоч.             газоснабжения</t>
  </si>
  <si>
    <t>стр-во СДК</t>
  </si>
  <si>
    <r>
      <rPr>
        <b/>
        <u val="single"/>
        <sz val="10"/>
        <rFont val="Times New Roman"/>
        <family val="1"/>
      </rPr>
      <t>Межбюджетные трансферты</t>
    </r>
    <r>
      <rPr>
        <sz val="10"/>
        <rFont val="Times New Roman"/>
        <family val="1"/>
      </rPr>
      <t>, передаваемые бюджетам сельских поселений из бюджетов муниципальных районов на осуществление части полномочий по газоснабжению местного значения в соответствии с заключенными соглашениями</t>
    </r>
  </si>
  <si>
    <t>01.12.2021г.</t>
  </si>
  <si>
    <t>антивирус</t>
  </si>
  <si>
    <t>бумага, картридж</t>
  </si>
  <si>
    <t>Другие вопросы в области национальной экономики (опл.за проект и межев.объекта "Подвод.водопровод")</t>
  </si>
  <si>
    <t>на  01 Января 2022г.</t>
  </si>
  <si>
    <t>Субсидии бюджетам сель посел на софинан кап вложений в объекты гос (муниц) соб-ти субъектов РФ и софин.мероприятий,не относящ.кап.вложениям</t>
  </si>
  <si>
    <t>001 2 02 25 113 10 0000 150</t>
  </si>
  <si>
    <t>831</t>
  </si>
  <si>
    <t>Ремонт газ.линии с частич.замен труб</t>
  </si>
  <si>
    <t>Уличное освещение</t>
  </si>
  <si>
    <t>«___»_____________2022г.</t>
  </si>
  <si>
    <t>тек.ремонт улич.освещ</t>
  </si>
  <si>
    <t>приоб.хоз.товаров</t>
  </si>
  <si>
    <t>Благоустройство террит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</si>
</sst>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 Black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2"/>
    </font>
    <font>
      <sz val="12"/>
      <name val="Arial Black"/>
      <family val="2"/>
    </font>
    <font>
      <vertAlign val="superscript"/>
      <sz val="10"/>
      <name val="Times New Roman"/>
      <family val="1"/>
    </font>
    <font>
      <sz val="10"/>
      <name val="Arial Narrow"/>
      <family val="2"/>
    </font>
    <font>
      <u val="single"/>
      <sz val="10"/>
      <name val="Arial Cyr"/>
      <family val="0"/>
    </font>
    <font>
      <sz val="14"/>
      <name val="Times New Roman"/>
      <family val="1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0202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top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horizontal="center" wrapText="1"/>
    </xf>
    <xf numFmtId="2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horizont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>
      <alignment horizont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horizontal="center" wrapText="1"/>
    </xf>
    <xf numFmtId="2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vertical="top" wrapText="1"/>
    </xf>
    <xf numFmtId="49" fontId="13" fillId="0" borderId="24" xfId="0" applyNumberFormat="1" applyFont="1" applyFill="1" applyBorder="1" applyAlignment="1">
      <alignment horizont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top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>
      <alignment vertical="top" wrapText="1"/>
    </xf>
    <xf numFmtId="2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29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30" xfId="0" applyFont="1" applyFill="1" applyBorder="1" applyAlignment="1">
      <alignment vertical="top" wrapText="1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Fill="1" applyBorder="1" applyAlignment="1">
      <alignment horizontal="center" wrapText="1"/>
    </xf>
    <xf numFmtId="2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2" fontId="15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center" wrapText="1"/>
    </xf>
    <xf numFmtId="0" fontId="15" fillId="0" borderId="30" xfId="0" applyFont="1" applyFill="1" applyBorder="1" applyAlignment="1">
      <alignment vertic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wrapText="1"/>
    </xf>
    <xf numFmtId="2" fontId="15" fillId="0" borderId="25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1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vertical="center" wrapText="1"/>
      <protection locked="0"/>
    </xf>
    <xf numFmtId="2" fontId="3" fillId="0" borderId="1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4" fontId="20" fillId="0" borderId="36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Alignment="1">
      <alignment/>
    </xf>
    <xf numFmtId="0" fontId="10" fillId="0" borderId="3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0" fontId="17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6.75390625" style="1" customWidth="1"/>
    <col min="2" max="2" width="5.375" style="1" customWidth="1"/>
    <col min="3" max="3" width="25.375" style="1" customWidth="1"/>
    <col min="4" max="4" width="13.125" style="1" customWidth="1"/>
    <col min="5" max="5" width="13.625" style="1" customWidth="1"/>
    <col min="6" max="6" width="11.875" style="1" customWidth="1"/>
    <col min="7" max="7" width="10.625" style="1" customWidth="1"/>
    <col min="8" max="8" width="12.375" style="1" customWidth="1"/>
    <col min="9" max="16384" width="9.125" style="1" customWidth="1"/>
  </cols>
  <sheetData>
    <row r="1" spans="1:6" ht="12.75">
      <c r="A1" s="144" t="s">
        <v>0</v>
      </c>
      <c r="B1" s="144"/>
      <c r="C1" s="144"/>
      <c r="D1" s="144"/>
      <c r="E1" s="144"/>
      <c r="F1" s="144"/>
    </row>
    <row r="2" spans="1:6" ht="12.75">
      <c r="A2" s="117"/>
      <c r="B2" s="118"/>
      <c r="C2" s="86"/>
      <c r="D2" s="86"/>
      <c r="E2" s="86"/>
      <c r="F2" s="119" t="s">
        <v>1</v>
      </c>
    </row>
    <row r="3" spans="1:6" ht="28.5" customHeight="1">
      <c r="A3" s="86"/>
      <c r="B3" s="86"/>
      <c r="C3" s="86"/>
      <c r="D3" s="86"/>
      <c r="E3" s="120" t="s">
        <v>2</v>
      </c>
      <c r="F3" s="121">
        <v>503128</v>
      </c>
    </row>
    <row r="4" spans="1:6" ht="22.5" customHeight="1">
      <c r="A4" s="148" t="s">
        <v>210</v>
      </c>
      <c r="B4" s="148"/>
      <c r="C4" s="148"/>
      <c r="D4" s="148"/>
      <c r="E4" s="122" t="s">
        <v>3</v>
      </c>
      <c r="F4" s="123" t="s">
        <v>206</v>
      </c>
    </row>
    <row r="5" spans="1:6" ht="13.5" customHeight="1">
      <c r="A5" s="143" t="s">
        <v>4</v>
      </c>
      <c r="B5" s="143"/>
      <c r="C5" s="143"/>
      <c r="D5" s="143"/>
      <c r="E5" s="86"/>
      <c r="F5" s="121"/>
    </row>
    <row r="6" spans="1:6" ht="17.25" customHeight="1">
      <c r="A6" s="149" t="s">
        <v>139</v>
      </c>
      <c r="B6" s="149"/>
      <c r="C6" s="149"/>
      <c r="D6" s="149"/>
      <c r="E6" s="122" t="s">
        <v>5</v>
      </c>
      <c r="F6" s="121">
        <v>95310737</v>
      </c>
    </row>
    <row r="7" spans="1:6" ht="15.75" customHeight="1">
      <c r="A7" s="143" t="s">
        <v>6</v>
      </c>
      <c r="B7" s="143"/>
      <c r="C7" s="143"/>
      <c r="D7" s="143"/>
      <c r="E7" s="86"/>
      <c r="F7" s="121"/>
    </row>
    <row r="8" spans="1:6" ht="9.75" customHeight="1">
      <c r="A8" s="143"/>
      <c r="B8" s="143"/>
      <c r="C8" s="143"/>
      <c r="D8" s="143"/>
      <c r="E8" s="86"/>
      <c r="F8" s="121"/>
    </row>
    <row r="9" spans="1:6" ht="13.5" customHeight="1">
      <c r="A9" s="143" t="s">
        <v>7</v>
      </c>
      <c r="B9" s="143"/>
      <c r="C9" s="143"/>
      <c r="D9" s="143"/>
      <c r="E9" s="86"/>
      <c r="F9" s="121">
        <v>383</v>
      </c>
    </row>
    <row r="10" spans="1:6" ht="11.25" customHeight="1">
      <c r="A10" s="86"/>
      <c r="B10" s="86"/>
      <c r="C10" s="86"/>
      <c r="D10" s="86"/>
      <c r="E10" s="86"/>
      <c r="F10" s="86"/>
    </row>
    <row r="11" spans="1:6" ht="10.5" customHeight="1">
      <c r="A11" s="144" t="s">
        <v>8</v>
      </c>
      <c r="B11" s="144"/>
      <c r="C11" s="144"/>
      <c r="D11" s="144"/>
      <c r="E11" s="144"/>
      <c r="F11" s="144"/>
    </row>
    <row r="12" spans="1:6" ht="12.75" customHeight="1">
      <c r="A12" s="145" t="s">
        <v>9</v>
      </c>
      <c r="B12" s="125" t="s">
        <v>10</v>
      </c>
      <c r="C12" s="146" t="s">
        <v>11</v>
      </c>
      <c r="D12" s="145" t="s">
        <v>12</v>
      </c>
      <c r="E12" s="145" t="s">
        <v>13</v>
      </c>
      <c r="F12" s="147" t="s">
        <v>14</v>
      </c>
    </row>
    <row r="13" spans="1:6" ht="22.5" customHeight="1">
      <c r="A13" s="145"/>
      <c r="B13" s="126" t="s">
        <v>15</v>
      </c>
      <c r="C13" s="146"/>
      <c r="D13" s="145"/>
      <c r="E13" s="145"/>
      <c r="F13" s="147"/>
    </row>
    <row r="14" spans="1:6" ht="15.75" customHeight="1">
      <c r="A14" s="124">
        <v>1</v>
      </c>
      <c r="B14" s="126">
        <v>2</v>
      </c>
      <c r="C14" s="124">
        <v>3</v>
      </c>
      <c r="D14" s="124">
        <v>4</v>
      </c>
      <c r="E14" s="124">
        <v>5</v>
      </c>
      <c r="F14" s="124">
        <v>6</v>
      </c>
    </row>
    <row r="15" spans="1:8" ht="16.5" customHeight="1">
      <c r="A15" s="127" t="s">
        <v>16</v>
      </c>
      <c r="B15" s="128">
        <v>10</v>
      </c>
      <c r="C15" s="127"/>
      <c r="D15" s="129">
        <f>D16+D41</f>
        <v>37437236.730000004</v>
      </c>
      <c r="E15" s="129">
        <f>E16+E41</f>
        <v>37711904.52</v>
      </c>
      <c r="F15" s="129">
        <f>D15-E15</f>
        <v>-274667.7899999991</v>
      </c>
      <c r="G15" s="2"/>
      <c r="H15" s="87"/>
    </row>
    <row r="16" spans="1:6" s="3" customFormat="1" ht="15.75" customHeight="1">
      <c r="A16" s="127" t="s">
        <v>125</v>
      </c>
      <c r="B16" s="128">
        <v>20</v>
      </c>
      <c r="C16" s="127"/>
      <c r="D16" s="129">
        <f>D17+D19+D22+D23+D24+D25+D27+D30+D31+D32+D33+D35+D36+D37+D39+D40</f>
        <v>312000</v>
      </c>
      <c r="E16" s="129">
        <f>E17+E19+E22+E25+E27+E24+E23+E30+E31+E32+E33+E35+E36+E37+E39+E40+E28+E18+E26+E29+E34+E20+E21+E38</f>
        <v>586667.7900000002</v>
      </c>
      <c r="F16" s="129">
        <f aca="true" t="shared" si="0" ref="F16:F45">D16-E16</f>
        <v>-274667.79000000015</v>
      </c>
    </row>
    <row r="17" spans="1:7" ht="27.75" customHeight="1">
      <c r="A17" s="130" t="s">
        <v>17</v>
      </c>
      <c r="B17" s="124"/>
      <c r="C17" s="124" t="s">
        <v>168</v>
      </c>
      <c r="D17" s="131">
        <v>0</v>
      </c>
      <c r="E17" s="131">
        <v>31.82</v>
      </c>
      <c r="F17" s="132">
        <f aca="true" t="shared" si="1" ref="F17:F23">D17-E17</f>
        <v>-31.82</v>
      </c>
      <c r="G17" s="1" t="s">
        <v>19</v>
      </c>
    </row>
    <row r="18" spans="1:6" ht="27" customHeight="1">
      <c r="A18" s="130" t="s">
        <v>17</v>
      </c>
      <c r="B18" s="124"/>
      <c r="C18" s="124" t="s">
        <v>172</v>
      </c>
      <c r="D18" s="131">
        <v>0</v>
      </c>
      <c r="E18" s="131">
        <v>-156.6</v>
      </c>
      <c r="F18" s="132">
        <f t="shared" si="1"/>
        <v>156.6</v>
      </c>
    </row>
    <row r="19" spans="1:6" ht="30.75" customHeight="1">
      <c r="A19" s="130" t="s">
        <v>20</v>
      </c>
      <c r="B19" s="124"/>
      <c r="C19" s="124" t="s">
        <v>18</v>
      </c>
      <c r="D19" s="131">
        <v>74000</v>
      </c>
      <c r="E19" s="131">
        <v>85405.76</v>
      </c>
      <c r="F19" s="132">
        <f t="shared" si="1"/>
        <v>-11405.759999999995</v>
      </c>
    </row>
    <row r="20" spans="1:6" ht="28.5" customHeight="1">
      <c r="A20" s="130" t="s">
        <v>20</v>
      </c>
      <c r="B20" s="124"/>
      <c r="C20" s="124" t="s">
        <v>178</v>
      </c>
      <c r="D20" s="131">
        <v>0</v>
      </c>
      <c r="E20" s="131">
        <v>-200.08</v>
      </c>
      <c r="F20" s="132">
        <f t="shared" si="1"/>
        <v>200.08</v>
      </c>
    </row>
    <row r="21" spans="1:6" ht="24.75" customHeight="1">
      <c r="A21" s="130" t="s">
        <v>126</v>
      </c>
      <c r="B21" s="124"/>
      <c r="C21" s="124" t="s">
        <v>195</v>
      </c>
      <c r="D21" s="131">
        <v>0</v>
      </c>
      <c r="E21" s="131">
        <v>-51.14</v>
      </c>
      <c r="F21" s="132">
        <f t="shared" si="1"/>
        <v>51.14</v>
      </c>
    </row>
    <row r="22" spans="1:6" ht="24.75" customHeight="1">
      <c r="A22" s="130" t="s">
        <v>126</v>
      </c>
      <c r="B22" s="124"/>
      <c r="C22" s="124" t="s">
        <v>169</v>
      </c>
      <c r="D22" s="131">
        <v>0</v>
      </c>
      <c r="E22" s="131">
        <v>28.53</v>
      </c>
      <c r="F22" s="132">
        <f t="shared" si="1"/>
        <v>-28.53</v>
      </c>
    </row>
    <row r="23" spans="1:6" ht="25.5" customHeight="1">
      <c r="A23" s="130" t="s">
        <v>128</v>
      </c>
      <c r="B23" s="124"/>
      <c r="C23" s="124" t="s">
        <v>127</v>
      </c>
      <c r="D23" s="131">
        <v>0</v>
      </c>
      <c r="E23" s="131">
        <v>1973.04</v>
      </c>
      <c r="F23" s="132">
        <f t="shared" si="1"/>
        <v>-1973.04</v>
      </c>
    </row>
    <row r="24" spans="1:6" ht="15.75" customHeight="1">
      <c r="A24" s="130" t="s">
        <v>165</v>
      </c>
      <c r="B24" s="124"/>
      <c r="C24" s="124" t="s">
        <v>164</v>
      </c>
      <c r="D24" s="131">
        <v>40000</v>
      </c>
      <c r="E24" s="131">
        <v>0</v>
      </c>
      <c r="F24" s="132">
        <f t="shared" si="0"/>
        <v>40000</v>
      </c>
    </row>
    <row r="25" spans="1:6" ht="15.75" customHeight="1">
      <c r="A25" s="130" t="s">
        <v>21</v>
      </c>
      <c r="B25" s="130"/>
      <c r="C25" s="124" t="s">
        <v>106</v>
      </c>
      <c r="D25" s="131">
        <v>6000</v>
      </c>
      <c r="E25" s="131">
        <v>18201.3</v>
      </c>
      <c r="F25" s="132">
        <f t="shared" si="0"/>
        <v>-12201.3</v>
      </c>
    </row>
    <row r="26" spans="1:6" ht="16.5" customHeight="1">
      <c r="A26" s="130" t="s">
        <v>21</v>
      </c>
      <c r="B26" s="130"/>
      <c r="C26" s="124" t="s">
        <v>173</v>
      </c>
      <c r="D26" s="131"/>
      <c r="E26" s="131">
        <v>0</v>
      </c>
      <c r="F26" s="132">
        <f>D26-E26</f>
        <v>0</v>
      </c>
    </row>
    <row r="27" spans="1:6" ht="15.75" customHeight="1">
      <c r="A27" s="130" t="s">
        <v>108</v>
      </c>
      <c r="B27" s="130"/>
      <c r="C27" s="124" t="s">
        <v>192</v>
      </c>
      <c r="D27" s="131">
        <v>0</v>
      </c>
      <c r="E27" s="131">
        <v>565.94</v>
      </c>
      <c r="F27" s="132">
        <f t="shared" si="0"/>
        <v>-565.94</v>
      </c>
    </row>
    <row r="28" spans="1:6" ht="24.75" customHeight="1">
      <c r="A28" s="130" t="s">
        <v>22</v>
      </c>
      <c r="B28" s="130"/>
      <c r="C28" s="124" t="s">
        <v>129</v>
      </c>
      <c r="D28" s="131">
        <v>0</v>
      </c>
      <c r="E28" s="131">
        <v>3296.15</v>
      </c>
      <c r="F28" s="132">
        <f t="shared" si="0"/>
        <v>-3296.15</v>
      </c>
    </row>
    <row r="29" spans="1:6" ht="24.75" customHeight="1">
      <c r="A29" s="130" t="s">
        <v>22</v>
      </c>
      <c r="B29" s="130"/>
      <c r="C29" s="124" t="s">
        <v>175</v>
      </c>
      <c r="D29" s="131">
        <v>0</v>
      </c>
      <c r="E29" s="131">
        <v>0</v>
      </c>
      <c r="F29" s="132">
        <f t="shared" si="0"/>
        <v>0</v>
      </c>
    </row>
    <row r="30" spans="1:6" ht="24.75" customHeight="1">
      <c r="A30" s="130" t="s">
        <v>22</v>
      </c>
      <c r="B30" s="130"/>
      <c r="C30" s="124" t="s">
        <v>23</v>
      </c>
      <c r="D30" s="131">
        <v>114000</v>
      </c>
      <c r="E30" s="131">
        <v>3275.95</v>
      </c>
      <c r="F30" s="132">
        <f t="shared" si="0"/>
        <v>110724.05</v>
      </c>
    </row>
    <row r="31" spans="1:8" ht="38.25" customHeight="1">
      <c r="A31" s="130" t="s">
        <v>24</v>
      </c>
      <c r="B31" s="130"/>
      <c r="C31" s="124" t="s">
        <v>109</v>
      </c>
      <c r="D31" s="131">
        <v>0</v>
      </c>
      <c r="E31" s="131">
        <v>8995.15</v>
      </c>
      <c r="F31" s="132">
        <f t="shared" si="0"/>
        <v>-8995.15</v>
      </c>
      <c r="H31" s="86"/>
    </row>
    <row r="32" spans="1:10" ht="38.25" customHeight="1">
      <c r="A32" s="130" t="s">
        <v>24</v>
      </c>
      <c r="B32" s="130"/>
      <c r="C32" s="124" t="s">
        <v>110</v>
      </c>
      <c r="D32" s="131">
        <v>0</v>
      </c>
      <c r="E32" s="131">
        <v>827.94</v>
      </c>
      <c r="F32" s="132">
        <f t="shared" si="0"/>
        <v>-827.94</v>
      </c>
      <c r="J32" s="1" t="s">
        <v>25</v>
      </c>
    </row>
    <row r="33" spans="1:6" ht="38.25">
      <c r="A33" s="130" t="s">
        <v>26</v>
      </c>
      <c r="B33" s="130"/>
      <c r="C33" s="124" t="s">
        <v>107</v>
      </c>
      <c r="D33" s="131">
        <v>78000</v>
      </c>
      <c r="E33" s="131">
        <v>367692.53</v>
      </c>
      <c r="F33" s="132">
        <f>D33-E33</f>
        <v>-289692.53</v>
      </c>
    </row>
    <row r="34" spans="1:6" ht="38.25">
      <c r="A34" s="130" t="s">
        <v>26</v>
      </c>
      <c r="B34" s="130"/>
      <c r="C34" s="124" t="s">
        <v>174</v>
      </c>
      <c r="D34" s="131">
        <v>0</v>
      </c>
      <c r="E34" s="131">
        <v>0</v>
      </c>
      <c r="F34" s="132">
        <f>D34-E34</f>
        <v>0</v>
      </c>
    </row>
    <row r="35" spans="1:6" ht="38.25" customHeight="1">
      <c r="A35" s="130" t="s">
        <v>26</v>
      </c>
      <c r="B35" s="130"/>
      <c r="C35" s="124" t="s">
        <v>148</v>
      </c>
      <c r="D35" s="133">
        <v>0</v>
      </c>
      <c r="E35" s="133">
        <v>9924.12</v>
      </c>
      <c r="F35" s="132">
        <f t="shared" si="0"/>
        <v>-9924.12</v>
      </c>
    </row>
    <row r="36" spans="1:6" ht="29.25" customHeight="1">
      <c r="A36" s="130" t="s">
        <v>131</v>
      </c>
      <c r="B36" s="130"/>
      <c r="C36" s="124" t="s">
        <v>130</v>
      </c>
      <c r="D36" s="132">
        <v>0</v>
      </c>
      <c r="E36" s="131">
        <v>0</v>
      </c>
      <c r="F36" s="132">
        <f t="shared" si="0"/>
        <v>0</v>
      </c>
    </row>
    <row r="37" spans="1:6" ht="16.5" customHeight="1">
      <c r="A37" s="134" t="s">
        <v>135</v>
      </c>
      <c r="B37" s="134"/>
      <c r="C37" s="135" t="s">
        <v>111</v>
      </c>
      <c r="D37" s="131"/>
      <c r="E37" s="131">
        <v>25916.64</v>
      </c>
      <c r="F37" s="132">
        <f t="shared" si="0"/>
        <v>-25916.64</v>
      </c>
    </row>
    <row r="38" spans="1:6" ht="16.5" customHeight="1">
      <c r="A38" s="141" t="s">
        <v>199</v>
      </c>
      <c r="B38" s="134"/>
      <c r="C38" s="135" t="s">
        <v>198</v>
      </c>
      <c r="D38" s="131"/>
      <c r="E38" s="131">
        <v>4524.51</v>
      </c>
      <c r="F38" s="132">
        <f t="shared" si="0"/>
        <v>-4524.51</v>
      </c>
    </row>
    <row r="39" spans="1:6" ht="18" customHeight="1">
      <c r="A39" s="134" t="s">
        <v>27</v>
      </c>
      <c r="B39" s="134"/>
      <c r="C39" s="135" t="s">
        <v>183</v>
      </c>
      <c r="D39" s="131"/>
      <c r="E39" s="131">
        <v>16416.23</v>
      </c>
      <c r="F39" s="132">
        <f t="shared" si="0"/>
        <v>-16416.23</v>
      </c>
    </row>
    <row r="40" spans="1:6" ht="20.25" customHeight="1">
      <c r="A40" s="134" t="s">
        <v>136</v>
      </c>
      <c r="B40" s="134"/>
      <c r="C40" s="136" t="s">
        <v>134</v>
      </c>
      <c r="D40" s="131"/>
      <c r="E40" s="131">
        <v>40000</v>
      </c>
      <c r="F40" s="132">
        <f t="shared" si="0"/>
        <v>-40000</v>
      </c>
    </row>
    <row r="41" spans="1:6" s="3" customFormat="1" ht="24.75" customHeight="1">
      <c r="A41" s="127" t="s">
        <v>28</v>
      </c>
      <c r="B41" s="127"/>
      <c r="C41" s="128"/>
      <c r="D41" s="129">
        <f>D42+D43+D45+D47+D44+D46</f>
        <v>37125236.730000004</v>
      </c>
      <c r="E41" s="129">
        <f>E42+E43+E45+E47+E44+E46</f>
        <v>37125236.730000004</v>
      </c>
      <c r="F41" s="129">
        <f>D41-E41</f>
        <v>0</v>
      </c>
    </row>
    <row r="42" spans="1:6" ht="26.25" customHeight="1">
      <c r="A42" s="137" t="s">
        <v>29</v>
      </c>
      <c r="B42" s="130"/>
      <c r="C42" s="124" t="s">
        <v>167</v>
      </c>
      <c r="D42" s="140">
        <v>2850000</v>
      </c>
      <c r="E42" s="138">
        <v>2850000</v>
      </c>
      <c r="F42" s="131">
        <f>D42-E42</f>
        <v>0</v>
      </c>
    </row>
    <row r="43" spans="1:6" ht="42" customHeight="1">
      <c r="A43" s="130" t="s">
        <v>193</v>
      </c>
      <c r="B43" s="130"/>
      <c r="C43" s="124" t="s">
        <v>194</v>
      </c>
      <c r="D43" s="131">
        <v>32367236.73</v>
      </c>
      <c r="E43" s="131">
        <v>32367236.73</v>
      </c>
      <c r="F43" s="132">
        <f t="shared" si="0"/>
        <v>0</v>
      </c>
    </row>
    <row r="44" spans="1:6" ht="55.5" customHeight="1">
      <c r="A44" s="139" t="s">
        <v>205</v>
      </c>
      <c r="B44" s="130"/>
      <c r="C44" s="124" t="s">
        <v>196</v>
      </c>
      <c r="D44" s="131">
        <v>250000</v>
      </c>
      <c r="E44" s="131">
        <v>250000</v>
      </c>
      <c r="F44" s="132">
        <f t="shared" si="0"/>
        <v>0</v>
      </c>
    </row>
    <row r="45" spans="1:8" ht="52.5" customHeight="1">
      <c r="A45" s="130" t="s">
        <v>30</v>
      </c>
      <c r="B45" s="130"/>
      <c r="C45" s="124" t="s">
        <v>140</v>
      </c>
      <c r="D45" s="131">
        <v>240000</v>
      </c>
      <c r="E45" s="131">
        <v>240000</v>
      </c>
      <c r="F45" s="132">
        <f t="shared" si="0"/>
        <v>0</v>
      </c>
      <c r="H45" s="85"/>
    </row>
    <row r="46" spans="1:6" ht="33" customHeight="1">
      <c r="A46" s="130" t="s">
        <v>132</v>
      </c>
      <c r="B46" s="130"/>
      <c r="C46" s="124" t="s">
        <v>185</v>
      </c>
      <c r="D46" s="131">
        <v>18000</v>
      </c>
      <c r="E46" s="131">
        <v>18000</v>
      </c>
      <c r="F46" s="132">
        <f>D46-E46</f>
        <v>0</v>
      </c>
    </row>
    <row r="47" spans="1:6" ht="63.75">
      <c r="A47" s="130" t="s">
        <v>211</v>
      </c>
      <c r="B47" s="130"/>
      <c r="C47" s="124" t="s">
        <v>212</v>
      </c>
      <c r="D47" s="131">
        <v>1400000</v>
      </c>
      <c r="E47" s="131">
        <v>1400000</v>
      </c>
      <c r="F47" s="132">
        <f>D47-E47</f>
        <v>0</v>
      </c>
    </row>
  </sheetData>
  <sheetProtection selectLockedCells="1" selectUnlockedCells="1"/>
  <mergeCells count="13">
    <mergeCell ref="A1:F1"/>
    <mergeCell ref="A4:D4"/>
    <mergeCell ref="A5:D5"/>
    <mergeCell ref="A6:D6"/>
    <mergeCell ref="A7:D7"/>
    <mergeCell ref="A8:D8"/>
    <mergeCell ref="A9:D9"/>
    <mergeCell ref="A11:F11"/>
    <mergeCell ref="A12:A13"/>
    <mergeCell ref="C12:C13"/>
    <mergeCell ref="D12:D13"/>
    <mergeCell ref="E12:E13"/>
    <mergeCell ref="F12:F13"/>
  </mergeCells>
  <printOptions/>
  <pageMargins left="0.1968503937007874" right="0.2362204724409449" top="0" bottom="0" header="0.5118110236220472" footer="0.511811023622047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90" zoomScaleNormal="90" zoomScalePageLayoutView="0" workbookViewId="0" topLeftCell="A28">
      <selection activeCell="J60" sqref="J60:K61"/>
    </sheetView>
  </sheetViews>
  <sheetFormatPr defaultColWidth="9.00390625" defaultRowHeight="12.75"/>
  <cols>
    <col min="1" max="1" width="23.00390625" style="1" customWidth="1"/>
    <col min="2" max="2" width="4.625" style="1" customWidth="1"/>
    <col min="3" max="3" width="6.375" style="1" customWidth="1"/>
    <col min="4" max="4" width="10.375" style="1" customWidth="1"/>
    <col min="5" max="5" width="6.00390625" style="1" customWidth="1"/>
    <col min="6" max="6" width="6.25390625" style="1" customWidth="1"/>
    <col min="7" max="7" width="13.625" style="4" customWidth="1"/>
    <col min="8" max="8" width="12.75390625" style="4" customWidth="1"/>
    <col min="9" max="9" width="13.125" style="4" bestFit="1" customWidth="1"/>
    <col min="10" max="10" width="12.25390625" style="4" customWidth="1"/>
    <col min="11" max="11" width="12.875" style="4" customWidth="1"/>
    <col min="12" max="16384" width="9.125" style="1" customWidth="1"/>
  </cols>
  <sheetData>
    <row r="1" spans="1:11" ht="12.75">
      <c r="A1" s="150" t="s">
        <v>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s="4" customFormat="1" ht="21.75" customHeight="1">
      <c r="A2" s="5" t="s">
        <v>32</v>
      </c>
      <c r="B2" s="151" t="s">
        <v>33</v>
      </c>
      <c r="C2" s="151"/>
      <c r="D2" s="151"/>
      <c r="E2" s="151"/>
      <c r="F2" s="151"/>
      <c r="G2" s="152" t="s">
        <v>34</v>
      </c>
      <c r="H2" s="152" t="s">
        <v>124</v>
      </c>
      <c r="I2" s="152" t="s">
        <v>36</v>
      </c>
      <c r="J2" s="152" t="s">
        <v>37</v>
      </c>
      <c r="K2" s="152"/>
    </row>
    <row r="3" spans="1:11" s="4" customFormat="1" ht="15" customHeight="1">
      <c r="A3" s="7" t="s">
        <v>38</v>
      </c>
      <c r="B3" s="151"/>
      <c r="C3" s="151"/>
      <c r="D3" s="151"/>
      <c r="E3" s="151"/>
      <c r="F3" s="151"/>
      <c r="G3" s="152"/>
      <c r="H3" s="152"/>
      <c r="I3" s="152"/>
      <c r="J3" s="152"/>
      <c r="K3" s="152"/>
    </row>
    <row r="4" spans="1:11" s="4" customFormat="1" ht="62.25" customHeight="1">
      <c r="A4" s="7"/>
      <c r="B4" s="8" t="s">
        <v>39</v>
      </c>
      <c r="C4" s="9" t="s">
        <v>40</v>
      </c>
      <c r="D4" s="9" t="s">
        <v>41</v>
      </c>
      <c r="E4" s="9" t="s">
        <v>42</v>
      </c>
      <c r="F4" s="9" t="s">
        <v>43</v>
      </c>
      <c r="G4" s="152"/>
      <c r="H4" s="152"/>
      <c r="I4" s="152"/>
      <c r="J4" s="6" t="s">
        <v>44</v>
      </c>
      <c r="K4" s="6" t="s">
        <v>45</v>
      </c>
    </row>
    <row r="5" spans="1:11" ht="15.75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14.25" customHeight="1">
      <c r="A6" s="12" t="s">
        <v>46</v>
      </c>
      <c r="B6" s="13"/>
      <c r="C6" s="14" t="s">
        <v>47</v>
      </c>
      <c r="D6" s="14" t="s">
        <v>48</v>
      </c>
      <c r="E6" s="14" t="s">
        <v>48</v>
      </c>
      <c r="F6" s="14" t="s">
        <v>48</v>
      </c>
      <c r="G6" s="15">
        <f>G20+G23+G37+G39+G40+G45+G46+G48+G56+G64+G97+G103+G47+G36+G55</f>
        <v>38754716.52</v>
      </c>
      <c r="H6" s="15">
        <f>H20+H23+H37+H40+H48+H56+H64+H97+H103+H45+H46+H47+H36+H55</f>
        <v>38495191.52</v>
      </c>
      <c r="I6" s="15">
        <f>I20+I23+I37+I45+I48+I56+I64+I97+I103+I40+I46+I47+I36+I55</f>
        <v>38394209.53</v>
      </c>
      <c r="J6" s="15">
        <f>G6-I6</f>
        <v>360506.9900000021</v>
      </c>
      <c r="K6" s="15">
        <f>H6-I6</f>
        <v>100981.99000000209</v>
      </c>
    </row>
    <row r="7" spans="1:11" ht="15">
      <c r="A7" s="16" t="s">
        <v>49</v>
      </c>
      <c r="B7" s="17"/>
      <c r="C7" s="18"/>
      <c r="D7" s="18"/>
      <c r="E7" s="18"/>
      <c r="F7" s="18">
        <v>211</v>
      </c>
      <c r="G7" s="19">
        <f>G21+G24+G65+G41</f>
        <v>1536176</v>
      </c>
      <c r="H7" s="19">
        <f>H21+H24+H41+H65</f>
        <v>1516239</v>
      </c>
      <c r="I7" s="19">
        <f>I21+I24+I41+I65</f>
        <v>1516061</v>
      </c>
      <c r="J7" s="19">
        <f>G7-I7</f>
        <v>20115</v>
      </c>
      <c r="K7" s="19">
        <f>H7-I7</f>
        <v>178</v>
      </c>
    </row>
    <row r="8" spans="1:11" ht="15">
      <c r="A8" s="16"/>
      <c r="B8" s="17"/>
      <c r="C8" s="18"/>
      <c r="D8" s="18"/>
      <c r="E8" s="18"/>
      <c r="F8" s="18">
        <v>213</v>
      </c>
      <c r="G8" s="19">
        <f>G22+G25+G42+W15+G67</f>
        <v>462589</v>
      </c>
      <c r="H8" s="19">
        <f>H22+H25+H42+H67</f>
        <v>452992</v>
      </c>
      <c r="I8" s="19">
        <f>I22+I25+I42+I67</f>
        <v>451624</v>
      </c>
      <c r="J8" s="19">
        <f>G8-I8</f>
        <v>10965</v>
      </c>
      <c r="K8" s="19">
        <f>H8-I8</f>
        <v>1368</v>
      </c>
    </row>
    <row r="9" spans="1:11" ht="15">
      <c r="A9" s="16"/>
      <c r="B9" s="17"/>
      <c r="C9" s="18"/>
      <c r="D9" s="18"/>
      <c r="E9" s="18"/>
      <c r="F9" s="18">
        <v>221</v>
      </c>
      <c r="G9" s="19">
        <f>G26</f>
        <v>8400</v>
      </c>
      <c r="H9" s="19">
        <f>H26</f>
        <v>7920</v>
      </c>
      <c r="I9" s="19">
        <f>I26</f>
        <v>7920</v>
      </c>
      <c r="J9" s="19">
        <f>G9-I9</f>
        <v>480</v>
      </c>
      <c r="K9" s="19">
        <f>H9-I9</f>
        <v>0</v>
      </c>
    </row>
    <row r="10" spans="1:11" ht="16.5" customHeight="1">
      <c r="A10" s="16"/>
      <c r="B10" s="17"/>
      <c r="C10" s="18"/>
      <c r="D10" s="18"/>
      <c r="E10" s="96" t="s">
        <v>163</v>
      </c>
      <c r="F10" s="18" t="s">
        <v>176</v>
      </c>
      <c r="G10" s="19">
        <f>G46</f>
        <v>351630</v>
      </c>
      <c r="H10" s="19">
        <f>H46</f>
        <v>351630</v>
      </c>
      <c r="I10" s="19">
        <f>I46</f>
        <v>351630</v>
      </c>
      <c r="J10" s="19">
        <v>0</v>
      </c>
      <c r="K10" s="19">
        <v>0</v>
      </c>
    </row>
    <row r="11" spans="1:11" ht="15">
      <c r="A11" s="16"/>
      <c r="B11" s="17"/>
      <c r="C11" s="18"/>
      <c r="D11" s="18"/>
      <c r="E11" s="18"/>
      <c r="F11" s="18" t="s">
        <v>162</v>
      </c>
      <c r="G11" s="19">
        <v>97000</v>
      </c>
      <c r="H11" s="19">
        <v>97000</v>
      </c>
      <c r="I11" s="19">
        <v>97000</v>
      </c>
      <c r="J11" s="19">
        <f aca="true" t="shared" si="0" ref="J11:J17">G11-I11</f>
        <v>0</v>
      </c>
      <c r="K11" s="19">
        <f>H11-I11</f>
        <v>0</v>
      </c>
    </row>
    <row r="12" spans="1:11" ht="15">
      <c r="A12" s="16"/>
      <c r="B12" s="17"/>
      <c r="C12" s="18"/>
      <c r="D12" s="18"/>
      <c r="E12" s="18"/>
      <c r="F12" s="18" t="s">
        <v>50</v>
      </c>
      <c r="G12" s="19">
        <v>399990</v>
      </c>
      <c r="H12" s="19">
        <v>399990</v>
      </c>
      <c r="I12" s="19">
        <f>I31</f>
        <v>399990</v>
      </c>
      <c r="J12" s="19">
        <f t="shared" si="0"/>
        <v>0</v>
      </c>
      <c r="K12" s="19">
        <f>H12-I12</f>
        <v>0</v>
      </c>
    </row>
    <row r="13" spans="1:11" ht="15">
      <c r="A13" s="16"/>
      <c r="B13" s="17"/>
      <c r="C13" s="18"/>
      <c r="D13" s="18"/>
      <c r="E13" s="18"/>
      <c r="F13" s="18" t="s">
        <v>51</v>
      </c>
      <c r="G13" s="19">
        <f>G51+G52+G53+G70</f>
        <v>1863992.79</v>
      </c>
      <c r="H13" s="19">
        <f>H51+H52+H53</f>
        <v>1813992.79</v>
      </c>
      <c r="I13" s="19">
        <f>I51+I53</f>
        <v>1773992.79</v>
      </c>
      <c r="J13" s="19">
        <f t="shared" si="0"/>
        <v>90000</v>
      </c>
      <c r="K13" s="19">
        <f>H13-I13</f>
        <v>40000</v>
      </c>
    </row>
    <row r="14" spans="1:11" ht="15">
      <c r="A14" s="16"/>
      <c r="B14" s="17"/>
      <c r="C14" s="18"/>
      <c r="D14" s="18"/>
      <c r="E14" s="18"/>
      <c r="F14" s="18">
        <v>226</v>
      </c>
      <c r="G14" s="19">
        <f>G27+G30+AL40+G36+G43+G49+G58+G71</f>
        <v>1068045</v>
      </c>
      <c r="H14" s="19">
        <f>H32+H58+H71+H93+H99+H47+H49+H36+H27+H43+H30</f>
        <v>1053884</v>
      </c>
      <c r="I14" s="19">
        <f>+I32+I58+I71+I93+I99+I47+I49+I36+I27+I43+I30</f>
        <v>1049515.4</v>
      </c>
      <c r="J14" s="19">
        <f t="shared" si="0"/>
        <v>18529.600000000093</v>
      </c>
      <c r="K14" s="19">
        <f>H14-I14</f>
        <v>4368.600000000093</v>
      </c>
    </row>
    <row r="15" spans="1:11" ht="15">
      <c r="A15" s="16"/>
      <c r="B15" s="17"/>
      <c r="C15" s="18"/>
      <c r="D15" s="18"/>
      <c r="E15" s="18"/>
      <c r="F15" s="18">
        <v>290</v>
      </c>
      <c r="G15" s="19">
        <f>G32+G33+G34+G37+G72+G100+G4+G35+G28</f>
        <v>264837</v>
      </c>
      <c r="H15" s="19">
        <f>H33+H34+H38+H83+H84+H94+H100+H28+H35+H72</f>
        <v>139837</v>
      </c>
      <c r="I15" s="19">
        <f>I33+I34+I38+I72+I84+I100+I28+I35</f>
        <v>89837</v>
      </c>
      <c r="J15" s="19">
        <f t="shared" si="0"/>
        <v>175000</v>
      </c>
      <c r="K15" s="19">
        <f>H15-I15</f>
        <v>50000</v>
      </c>
    </row>
    <row r="16" spans="1:11" ht="15">
      <c r="A16" s="16"/>
      <c r="B16" s="17"/>
      <c r="C16" s="18"/>
      <c r="D16" s="18"/>
      <c r="E16" s="18" t="s">
        <v>189</v>
      </c>
      <c r="F16" s="18">
        <v>310</v>
      </c>
      <c r="G16" s="19">
        <f>G55</f>
        <v>32367236.73</v>
      </c>
      <c r="H16" s="19">
        <f>H55</f>
        <v>32367236.73</v>
      </c>
      <c r="I16" s="19">
        <f>I55</f>
        <v>32367236.73</v>
      </c>
      <c r="J16" s="19">
        <f t="shared" si="0"/>
        <v>0</v>
      </c>
      <c r="K16" s="19">
        <v>0</v>
      </c>
    </row>
    <row r="17" spans="1:11" ht="15">
      <c r="A17" s="16"/>
      <c r="B17" s="17"/>
      <c r="C17" s="18"/>
      <c r="D17" s="18"/>
      <c r="E17" s="18"/>
      <c r="F17" s="18" t="s">
        <v>182</v>
      </c>
      <c r="G17" s="19">
        <f>G29</f>
        <v>255820</v>
      </c>
      <c r="H17" s="19">
        <f>H29</f>
        <v>255820</v>
      </c>
      <c r="I17" s="19">
        <v>255820</v>
      </c>
      <c r="J17" s="19">
        <f t="shared" si="0"/>
        <v>0</v>
      </c>
      <c r="K17" s="19">
        <f>H17-I17</f>
        <v>0</v>
      </c>
    </row>
    <row r="18" spans="1:11" ht="16.5" customHeight="1">
      <c r="A18" s="75"/>
      <c r="B18" s="76"/>
      <c r="C18" s="37"/>
      <c r="D18" s="37"/>
      <c r="E18" s="37"/>
      <c r="F18" s="37" t="s">
        <v>188</v>
      </c>
      <c r="G18" s="36">
        <f>G103</f>
        <v>30000</v>
      </c>
      <c r="H18" s="36">
        <f>H103</f>
        <v>30000</v>
      </c>
      <c r="I18" s="36">
        <f>I103</f>
        <v>30000</v>
      </c>
      <c r="J18" s="36">
        <f aca="true" t="shared" si="1" ref="J18:J24">G18-I18</f>
        <v>0</v>
      </c>
      <c r="K18" s="19">
        <f aca="true" t="shared" si="2" ref="K18:K24">H18-I18</f>
        <v>0</v>
      </c>
    </row>
    <row r="19" spans="1:11" ht="16.5" customHeight="1" thickBot="1">
      <c r="A19" s="75"/>
      <c r="B19" s="98"/>
      <c r="C19" s="99"/>
      <c r="D19" s="29"/>
      <c r="E19" s="29"/>
      <c r="F19" s="29" t="s">
        <v>73</v>
      </c>
      <c r="G19" s="91">
        <v>49000</v>
      </c>
      <c r="H19" s="91">
        <v>8650</v>
      </c>
      <c r="I19" s="110">
        <v>3582.61</v>
      </c>
      <c r="J19" s="91">
        <f>G19-I19</f>
        <v>45417.39</v>
      </c>
      <c r="K19" s="36">
        <f>H19-I19</f>
        <v>5067.389999999999</v>
      </c>
    </row>
    <row r="20" spans="1:11" ht="44.25" customHeight="1">
      <c r="A20" s="20" t="s">
        <v>122</v>
      </c>
      <c r="B20" s="18" t="s">
        <v>65</v>
      </c>
      <c r="C20" s="49" t="s">
        <v>112</v>
      </c>
      <c r="D20" s="106" t="s">
        <v>147</v>
      </c>
      <c r="E20" s="49" t="s">
        <v>48</v>
      </c>
      <c r="F20" s="49" t="s">
        <v>48</v>
      </c>
      <c r="G20" s="83">
        <f>G21+G22</f>
        <v>518800</v>
      </c>
      <c r="H20" s="83">
        <f>H21+H22</f>
        <v>517651</v>
      </c>
      <c r="I20" s="83">
        <f>I21+I22</f>
        <v>517550</v>
      </c>
      <c r="J20" s="83">
        <f t="shared" si="1"/>
        <v>1250</v>
      </c>
      <c r="K20" s="83">
        <f t="shared" si="2"/>
        <v>101</v>
      </c>
    </row>
    <row r="21" spans="1:11" ht="16.5" customHeight="1">
      <c r="A21" s="78"/>
      <c r="B21" s="29"/>
      <c r="C21" s="29"/>
      <c r="D21" s="29"/>
      <c r="E21" s="29" t="s">
        <v>55</v>
      </c>
      <c r="F21" s="29" t="s">
        <v>68</v>
      </c>
      <c r="G21" s="79">
        <v>399594</v>
      </c>
      <c r="H21" s="79">
        <v>398571</v>
      </c>
      <c r="I21" s="79">
        <v>398507</v>
      </c>
      <c r="J21" s="79">
        <f t="shared" si="1"/>
        <v>1087</v>
      </c>
      <c r="K21" s="79">
        <f t="shared" si="2"/>
        <v>64</v>
      </c>
    </row>
    <row r="22" spans="1:11" ht="27.75" customHeight="1" thickBot="1">
      <c r="A22" s="78"/>
      <c r="B22" s="29"/>
      <c r="C22" s="29"/>
      <c r="D22" s="29"/>
      <c r="E22" s="29" t="s">
        <v>113</v>
      </c>
      <c r="F22" s="29" t="s">
        <v>56</v>
      </c>
      <c r="G22" s="79">
        <v>119206</v>
      </c>
      <c r="H22" s="79">
        <v>119080</v>
      </c>
      <c r="I22" s="79">
        <v>119043</v>
      </c>
      <c r="J22" s="79">
        <f t="shared" si="1"/>
        <v>163</v>
      </c>
      <c r="K22" s="79">
        <f>H22-I22</f>
        <v>37</v>
      </c>
    </row>
    <row r="23" spans="1:11" s="3" customFormat="1" ht="42.75" customHeight="1">
      <c r="A23" s="95" t="s">
        <v>52</v>
      </c>
      <c r="B23" s="14"/>
      <c r="C23" s="14" t="s">
        <v>53</v>
      </c>
      <c r="D23" s="93" t="s">
        <v>146</v>
      </c>
      <c r="E23" s="14" t="s">
        <v>48</v>
      </c>
      <c r="F23" s="14" t="s">
        <v>48</v>
      </c>
      <c r="G23" s="15">
        <f>G24+G25+G27+G28+G29+G30+G31+G32+G33+G34+G35+G26</f>
        <v>1950399</v>
      </c>
      <c r="H23" s="15">
        <f>SUM(H24:H35)</f>
        <v>1865021</v>
      </c>
      <c r="I23" s="15">
        <f>I24+I25+I27+I28+I29+P18+I30+I31+I32+I33+I34+I35+I26</f>
        <v>1809434</v>
      </c>
      <c r="J23" s="15">
        <f>G23-I23</f>
        <v>140965</v>
      </c>
      <c r="K23" s="21">
        <f>H23-I23</f>
        <v>55587</v>
      </c>
    </row>
    <row r="24" spans="1:11" ht="15">
      <c r="A24" s="22" t="s">
        <v>49</v>
      </c>
      <c r="B24" s="18"/>
      <c r="C24" s="18"/>
      <c r="D24" s="18"/>
      <c r="E24" s="18" t="s">
        <v>55</v>
      </c>
      <c r="F24" s="18">
        <v>211</v>
      </c>
      <c r="G24" s="23">
        <v>754200</v>
      </c>
      <c r="H24" s="23">
        <v>754200</v>
      </c>
      <c r="I24" s="23">
        <v>754200</v>
      </c>
      <c r="J24" s="23">
        <f t="shared" si="1"/>
        <v>0</v>
      </c>
      <c r="K24" s="23">
        <f t="shared" si="2"/>
        <v>0</v>
      </c>
    </row>
    <row r="25" spans="1:11" ht="15">
      <c r="A25" s="22"/>
      <c r="B25" s="18"/>
      <c r="C25" s="18"/>
      <c r="D25" s="18"/>
      <c r="E25" s="18" t="s">
        <v>113</v>
      </c>
      <c r="F25" s="18" t="s">
        <v>56</v>
      </c>
      <c r="G25" s="23">
        <v>227772</v>
      </c>
      <c r="H25" s="23">
        <v>224035</v>
      </c>
      <c r="I25" s="23">
        <v>222816</v>
      </c>
      <c r="J25" s="23">
        <f aca="true" t="shared" si="3" ref="J25:J31">G25-I25</f>
        <v>4956</v>
      </c>
      <c r="K25" s="23">
        <f>H25-I25</f>
        <v>1219</v>
      </c>
    </row>
    <row r="26" spans="1:11" ht="15">
      <c r="A26" s="22"/>
      <c r="B26" s="18"/>
      <c r="C26" s="18"/>
      <c r="D26" s="18"/>
      <c r="E26" s="18" t="s">
        <v>57</v>
      </c>
      <c r="F26" s="18" t="s">
        <v>184</v>
      </c>
      <c r="G26" s="23">
        <v>8400</v>
      </c>
      <c r="H26" s="23">
        <v>7920</v>
      </c>
      <c r="I26" s="23">
        <v>7920</v>
      </c>
      <c r="J26" s="23">
        <f t="shared" si="3"/>
        <v>480</v>
      </c>
      <c r="K26" s="23">
        <f>H26-I26</f>
        <v>0</v>
      </c>
    </row>
    <row r="27" spans="1:11" ht="15">
      <c r="A27" s="22"/>
      <c r="B27" s="18"/>
      <c r="C27" s="18"/>
      <c r="D27" s="18"/>
      <c r="E27" s="18" t="s">
        <v>57</v>
      </c>
      <c r="F27" s="18" t="s">
        <v>59</v>
      </c>
      <c r="G27" s="23">
        <v>70200</v>
      </c>
      <c r="H27" s="23">
        <v>59039</v>
      </c>
      <c r="I27" s="23">
        <v>56580</v>
      </c>
      <c r="J27" s="23">
        <f t="shared" si="3"/>
        <v>13620</v>
      </c>
      <c r="K27" s="23">
        <f>H27-I27</f>
        <v>2459</v>
      </c>
    </row>
    <row r="28" spans="1:11" ht="15">
      <c r="A28" s="22"/>
      <c r="B28" s="18"/>
      <c r="C28" s="18"/>
      <c r="D28" s="18"/>
      <c r="E28" s="18" t="s">
        <v>58</v>
      </c>
      <c r="F28" s="18" t="s">
        <v>61</v>
      </c>
      <c r="G28" s="23">
        <v>15000</v>
      </c>
      <c r="H28" s="23">
        <v>15000</v>
      </c>
      <c r="I28" s="23">
        <v>15000</v>
      </c>
      <c r="J28" s="23">
        <f t="shared" si="3"/>
        <v>0</v>
      </c>
      <c r="K28" s="23">
        <f>H28-I28</f>
        <v>0</v>
      </c>
    </row>
    <row r="29" spans="1:11" ht="15">
      <c r="A29" s="22"/>
      <c r="B29" s="18"/>
      <c r="C29" s="18"/>
      <c r="D29" s="18"/>
      <c r="E29" s="18" t="s">
        <v>58</v>
      </c>
      <c r="F29" s="18" t="s">
        <v>182</v>
      </c>
      <c r="G29" s="23">
        <v>255820</v>
      </c>
      <c r="H29" s="23">
        <v>255820</v>
      </c>
      <c r="I29" s="23">
        <v>255820</v>
      </c>
      <c r="J29" s="23">
        <f t="shared" si="3"/>
        <v>0</v>
      </c>
      <c r="K29" s="23">
        <f>H29-I29</f>
        <v>0</v>
      </c>
    </row>
    <row r="30" spans="1:11" ht="15">
      <c r="A30" s="22"/>
      <c r="B30" s="18"/>
      <c r="C30" s="18"/>
      <c r="D30" s="18"/>
      <c r="E30" s="18" t="s">
        <v>58</v>
      </c>
      <c r="F30" s="18" t="s">
        <v>59</v>
      </c>
      <c r="G30" s="23">
        <v>44180</v>
      </c>
      <c r="H30" s="23">
        <v>44180</v>
      </c>
      <c r="I30" s="23">
        <v>42271</v>
      </c>
      <c r="J30" s="23">
        <f t="shared" si="3"/>
        <v>1909</v>
      </c>
      <c r="K30" s="23">
        <f aca="true" t="shared" si="4" ref="K30:K36">H30-I30</f>
        <v>1909</v>
      </c>
    </row>
    <row r="31" spans="1:11" ht="15">
      <c r="A31" s="22"/>
      <c r="B31" s="18"/>
      <c r="C31" s="18"/>
      <c r="D31" s="18"/>
      <c r="E31" s="18" t="s">
        <v>58</v>
      </c>
      <c r="F31" s="18" t="s">
        <v>50</v>
      </c>
      <c r="G31" s="23">
        <v>399990</v>
      </c>
      <c r="H31" s="23">
        <v>399990</v>
      </c>
      <c r="I31" s="23">
        <v>399990</v>
      </c>
      <c r="J31" s="23">
        <f t="shared" si="3"/>
        <v>0</v>
      </c>
      <c r="K31" s="23">
        <f>H31-I31</f>
        <v>0</v>
      </c>
    </row>
    <row r="32" spans="1:11" ht="15">
      <c r="A32" s="22"/>
      <c r="B32" s="18"/>
      <c r="C32" s="18"/>
      <c r="D32" s="18"/>
      <c r="E32" s="18" t="s">
        <v>58</v>
      </c>
      <c r="F32" s="18" t="s">
        <v>179</v>
      </c>
      <c r="G32" s="23">
        <v>0</v>
      </c>
      <c r="H32" s="23">
        <v>0</v>
      </c>
      <c r="I32" s="23">
        <v>0</v>
      </c>
      <c r="J32" s="23">
        <f aca="true" t="shared" si="5" ref="J32:J39">G32-I32</f>
        <v>0</v>
      </c>
      <c r="K32" s="23">
        <f t="shared" si="4"/>
        <v>0</v>
      </c>
    </row>
    <row r="33" spans="1:11" ht="15">
      <c r="A33" s="22"/>
      <c r="B33" s="18"/>
      <c r="C33" s="18"/>
      <c r="D33" s="18"/>
      <c r="E33" s="18" t="s">
        <v>60</v>
      </c>
      <c r="F33" s="18" t="s">
        <v>180</v>
      </c>
      <c r="G33" s="23">
        <v>20000</v>
      </c>
      <c r="H33" s="23">
        <v>0</v>
      </c>
      <c r="I33" s="23">
        <v>0</v>
      </c>
      <c r="J33" s="23">
        <f t="shared" si="5"/>
        <v>20000</v>
      </c>
      <c r="K33" s="23">
        <f t="shared" si="4"/>
        <v>0</v>
      </c>
    </row>
    <row r="34" spans="1:11" ht="15">
      <c r="A34" s="22"/>
      <c r="B34" s="18"/>
      <c r="C34" s="18"/>
      <c r="D34" s="18"/>
      <c r="E34" s="18" t="s">
        <v>114</v>
      </c>
      <c r="F34" s="18" t="s">
        <v>181</v>
      </c>
      <c r="G34" s="23">
        <v>100000</v>
      </c>
      <c r="H34" s="23">
        <v>50000</v>
      </c>
      <c r="I34" s="23">
        <v>0</v>
      </c>
      <c r="J34" s="23">
        <f>G34-I34</f>
        <v>100000</v>
      </c>
      <c r="K34" s="23">
        <f t="shared" si="4"/>
        <v>50000</v>
      </c>
    </row>
    <row r="35" spans="1:11" ht="15.75" thickBot="1">
      <c r="A35" s="24"/>
      <c r="B35" s="25"/>
      <c r="C35" s="25"/>
      <c r="D35" s="25" t="s">
        <v>150</v>
      </c>
      <c r="E35" s="25" t="s">
        <v>213</v>
      </c>
      <c r="F35" s="25" t="s">
        <v>61</v>
      </c>
      <c r="G35" s="26">
        <v>54837</v>
      </c>
      <c r="H35" s="26">
        <v>54837</v>
      </c>
      <c r="I35" s="26">
        <v>54837</v>
      </c>
      <c r="J35" s="26">
        <f t="shared" si="5"/>
        <v>0</v>
      </c>
      <c r="K35" s="26">
        <f t="shared" si="4"/>
        <v>0</v>
      </c>
    </row>
    <row r="36" spans="1:11" ht="61.5" customHeight="1" thickBot="1">
      <c r="A36" s="142" t="s">
        <v>209</v>
      </c>
      <c r="B36" s="29"/>
      <c r="C36" s="107" t="s">
        <v>187</v>
      </c>
      <c r="D36" s="108" t="s">
        <v>141</v>
      </c>
      <c r="E36" s="107" t="s">
        <v>58</v>
      </c>
      <c r="F36" s="107" t="s">
        <v>59</v>
      </c>
      <c r="G36" s="81">
        <v>300000</v>
      </c>
      <c r="H36" s="81">
        <v>300000</v>
      </c>
      <c r="I36" s="81">
        <v>300000</v>
      </c>
      <c r="J36" s="81">
        <f t="shared" si="5"/>
        <v>0</v>
      </c>
      <c r="K36" s="81">
        <f t="shared" si="4"/>
        <v>0</v>
      </c>
    </row>
    <row r="37" spans="1:11" ht="29.25" customHeight="1" thickBot="1">
      <c r="A37" s="27" t="s">
        <v>62</v>
      </c>
      <c r="B37" s="14"/>
      <c r="C37" s="14" t="s">
        <v>63</v>
      </c>
      <c r="D37" s="93" t="s">
        <v>145</v>
      </c>
      <c r="E37" s="14" t="s">
        <v>64</v>
      </c>
      <c r="F37" s="14" t="s">
        <v>61</v>
      </c>
      <c r="G37" s="15">
        <v>50000</v>
      </c>
      <c r="H37" s="15">
        <f>H38</f>
        <v>0</v>
      </c>
      <c r="I37" s="15">
        <v>0</v>
      </c>
      <c r="J37" s="15">
        <f t="shared" si="5"/>
        <v>50000</v>
      </c>
      <c r="K37" s="15">
        <f>K38+K39</f>
        <v>0</v>
      </c>
    </row>
    <row r="38" spans="1:11" ht="20.25" customHeight="1" thickBot="1">
      <c r="A38" s="28" t="s">
        <v>49</v>
      </c>
      <c r="B38" s="29"/>
      <c r="C38" s="29"/>
      <c r="D38" s="29"/>
      <c r="E38" s="29"/>
      <c r="F38" s="29" t="s">
        <v>61</v>
      </c>
      <c r="G38" s="30">
        <v>50000</v>
      </c>
      <c r="H38" s="30">
        <v>0</v>
      </c>
      <c r="I38" s="30">
        <v>0</v>
      </c>
      <c r="J38" s="31">
        <v>50000</v>
      </c>
      <c r="K38" s="32">
        <f aca="true" t="shared" si="6" ref="K38:K45">H38-I38</f>
        <v>0</v>
      </c>
    </row>
    <row r="39" spans="1:11" ht="21" customHeight="1" thickBot="1">
      <c r="A39" s="94" t="s">
        <v>159</v>
      </c>
      <c r="B39" s="33"/>
      <c r="C39" s="109" t="s">
        <v>158</v>
      </c>
      <c r="D39" s="111" t="s">
        <v>160</v>
      </c>
      <c r="E39" s="109" t="s">
        <v>58</v>
      </c>
      <c r="F39" s="109" t="s">
        <v>161</v>
      </c>
      <c r="G39" s="110">
        <v>0</v>
      </c>
      <c r="H39" s="110">
        <v>0</v>
      </c>
      <c r="I39" s="110">
        <v>0</v>
      </c>
      <c r="J39" s="15">
        <f t="shared" si="5"/>
        <v>0</v>
      </c>
      <c r="K39" s="21">
        <f t="shared" si="6"/>
        <v>0</v>
      </c>
    </row>
    <row r="40" spans="1:11" ht="30.75" customHeight="1">
      <c r="A40" s="20" t="s">
        <v>149</v>
      </c>
      <c r="B40" s="14"/>
      <c r="C40" s="14" t="s">
        <v>67</v>
      </c>
      <c r="D40" s="93" t="s">
        <v>144</v>
      </c>
      <c r="E40" s="14" t="s">
        <v>54</v>
      </c>
      <c r="F40" s="14" t="s">
        <v>48</v>
      </c>
      <c r="G40" s="15">
        <f>G41+G42+G43+G44</f>
        <v>240000</v>
      </c>
      <c r="H40" s="15">
        <f>H41+H42+H44+H43</f>
        <v>240000</v>
      </c>
      <c r="I40" s="15">
        <f>I41+I42+I43+I44</f>
        <v>240000</v>
      </c>
      <c r="J40" s="15">
        <f>G40-I40</f>
        <v>0</v>
      </c>
      <c r="K40" s="15">
        <f t="shared" si="6"/>
        <v>0</v>
      </c>
    </row>
    <row r="41" spans="1:11" ht="15" customHeight="1">
      <c r="A41" s="22" t="s">
        <v>49</v>
      </c>
      <c r="B41" s="18"/>
      <c r="C41" s="18"/>
      <c r="D41" s="18"/>
      <c r="E41" s="18"/>
      <c r="F41" s="18" t="s">
        <v>68</v>
      </c>
      <c r="G41" s="23">
        <v>161277</v>
      </c>
      <c r="H41" s="23">
        <v>161277</v>
      </c>
      <c r="I41" s="23">
        <v>161277</v>
      </c>
      <c r="J41" s="23">
        <f>G41-I41</f>
        <v>0</v>
      </c>
      <c r="K41" s="23">
        <f t="shared" si="6"/>
        <v>0</v>
      </c>
    </row>
    <row r="42" spans="1:11" ht="15" customHeight="1" thickBot="1">
      <c r="A42" s="22"/>
      <c r="B42" s="18"/>
      <c r="C42" s="18"/>
      <c r="D42" s="18"/>
      <c r="E42" s="18"/>
      <c r="F42" s="18" t="s">
        <v>56</v>
      </c>
      <c r="G42" s="23">
        <v>48723</v>
      </c>
      <c r="H42" s="23">
        <v>48723</v>
      </c>
      <c r="I42" s="23">
        <v>48723</v>
      </c>
      <c r="J42" s="23">
        <f>G42-I42</f>
        <v>0</v>
      </c>
      <c r="K42" s="23">
        <f t="shared" si="6"/>
        <v>0</v>
      </c>
    </row>
    <row r="43" spans="1:11" ht="15" customHeight="1" thickBot="1">
      <c r="A43" s="28" t="s">
        <v>207</v>
      </c>
      <c r="B43" s="33"/>
      <c r="C43" s="33"/>
      <c r="D43" s="33"/>
      <c r="E43" s="33" t="s">
        <v>57</v>
      </c>
      <c r="F43" s="33" t="s">
        <v>59</v>
      </c>
      <c r="G43" s="34">
        <v>3000</v>
      </c>
      <c r="H43" s="34">
        <v>3000</v>
      </c>
      <c r="I43" s="34">
        <v>3000</v>
      </c>
      <c r="J43" s="31">
        <f>G43-I43</f>
        <v>0</v>
      </c>
      <c r="K43" s="31">
        <f t="shared" si="6"/>
        <v>0</v>
      </c>
    </row>
    <row r="44" spans="1:11" ht="15" customHeight="1" thickBot="1">
      <c r="A44" s="28" t="s">
        <v>208</v>
      </c>
      <c r="B44" s="33"/>
      <c r="C44" s="33"/>
      <c r="D44" s="33"/>
      <c r="E44" s="33" t="s">
        <v>58</v>
      </c>
      <c r="F44" s="33" t="s">
        <v>162</v>
      </c>
      <c r="G44" s="34">
        <v>27000</v>
      </c>
      <c r="H44" s="34">
        <v>27000</v>
      </c>
      <c r="I44" s="34">
        <v>27000</v>
      </c>
      <c r="J44" s="112">
        <f>G44-H44</f>
        <v>0</v>
      </c>
      <c r="K44" s="113">
        <f t="shared" si="6"/>
        <v>0</v>
      </c>
    </row>
    <row r="45" spans="1:14" s="3" customFormat="1" ht="30" customHeight="1" thickBot="1">
      <c r="A45" s="50" t="s">
        <v>151</v>
      </c>
      <c r="B45" s="51"/>
      <c r="C45" s="51" t="s">
        <v>152</v>
      </c>
      <c r="D45" s="101" t="s">
        <v>153</v>
      </c>
      <c r="E45" s="51" t="s">
        <v>154</v>
      </c>
      <c r="F45" s="51" t="s">
        <v>155</v>
      </c>
      <c r="G45" s="104">
        <v>0</v>
      </c>
      <c r="H45" s="104">
        <v>0</v>
      </c>
      <c r="I45" s="104">
        <v>0</v>
      </c>
      <c r="J45" s="104">
        <f>G45-I45</f>
        <v>0</v>
      </c>
      <c r="K45" s="105">
        <f t="shared" si="6"/>
        <v>0</v>
      </c>
      <c r="N45" s="77"/>
    </row>
    <row r="46" spans="1:11" ht="24" customHeight="1" thickBot="1">
      <c r="A46" s="97" t="s">
        <v>156</v>
      </c>
      <c r="B46" s="29"/>
      <c r="C46" s="80" t="s">
        <v>66</v>
      </c>
      <c r="D46" s="92" t="s">
        <v>157</v>
      </c>
      <c r="E46" s="80" t="s">
        <v>177</v>
      </c>
      <c r="F46" s="80" t="s">
        <v>176</v>
      </c>
      <c r="G46" s="81">
        <v>351630</v>
      </c>
      <c r="H46" s="81">
        <v>351630</v>
      </c>
      <c r="I46" s="81">
        <v>351630</v>
      </c>
      <c r="J46" s="91">
        <v>0</v>
      </c>
      <c r="K46" s="103">
        <v>0</v>
      </c>
    </row>
    <row r="47" spans="1:11" ht="23.25" customHeight="1" thickBot="1">
      <c r="A47" s="100" t="s">
        <v>171</v>
      </c>
      <c r="B47" s="54"/>
      <c r="C47" s="109" t="s">
        <v>170</v>
      </c>
      <c r="D47" s="111" t="s">
        <v>141</v>
      </c>
      <c r="E47" s="109" t="s">
        <v>58</v>
      </c>
      <c r="F47" s="109" t="s">
        <v>59</v>
      </c>
      <c r="G47" s="110">
        <v>0</v>
      </c>
      <c r="H47" s="110">
        <v>0</v>
      </c>
      <c r="I47" s="110">
        <v>0</v>
      </c>
      <c r="J47" s="56">
        <v>0</v>
      </c>
      <c r="K47" s="102">
        <v>0</v>
      </c>
    </row>
    <row r="48" spans="1:11" ht="30.75" customHeight="1" thickBot="1">
      <c r="A48" s="27" t="s">
        <v>118</v>
      </c>
      <c r="B48" s="14"/>
      <c r="C48" s="14" t="s">
        <v>71</v>
      </c>
      <c r="D48" s="14" t="s">
        <v>123</v>
      </c>
      <c r="E48" s="14" t="s">
        <v>48</v>
      </c>
      <c r="F48" s="14" t="s">
        <v>48</v>
      </c>
      <c r="G48" s="15">
        <f>G51+G52+G53+G54+G49+G50</f>
        <v>2352992.79</v>
      </c>
      <c r="H48" s="15">
        <f>H51+H52+H53+H54+H49+H50</f>
        <v>2262642.79</v>
      </c>
      <c r="I48" s="15">
        <f>I51+I52+I53+I54+I49+I50</f>
        <v>2217575.4</v>
      </c>
      <c r="J48" s="15">
        <f>G48-I48</f>
        <v>135417.39000000013</v>
      </c>
      <c r="K48" s="21">
        <f>H48-I48</f>
        <v>45067.39000000013</v>
      </c>
    </row>
    <row r="49" spans="1:11" ht="14.25" customHeight="1" thickBot="1">
      <c r="A49" s="28" t="s">
        <v>200</v>
      </c>
      <c r="B49" s="33"/>
      <c r="C49" s="33" t="s">
        <v>71</v>
      </c>
      <c r="D49" s="89" t="s">
        <v>115</v>
      </c>
      <c r="E49" s="33" t="s">
        <v>186</v>
      </c>
      <c r="F49" s="33" t="s">
        <v>59</v>
      </c>
      <c r="G49" s="34">
        <v>370000</v>
      </c>
      <c r="H49" s="34">
        <v>370000</v>
      </c>
      <c r="I49" s="34">
        <v>370000</v>
      </c>
      <c r="J49" s="15">
        <v>0</v>
      </c>
      <c r="K49" s="21">
        <v>0</v>
      </c>
    </row>
    <row r="50" spans="1:11" ht="14.25" customHeight="1" thickBot="1">
      <c r="A50" s="28" t="s">
        <v>215</v>
      </c>
      <c r="B50" s="33"/>
      <c r="C50" s="33" t="s">
        <v>71</v>
      </c>
      <c r="D50" s="89" t="s">
        <v>115</v>
      </c>
      <c r="E50" s="33" t="s">
        <v>186</v>
      </c>
      <c r="F50" s="33" t="s">
        <v>73</v>
      </c>
      <c r="G50" s="34">
        <v>49000</v>
      </c>
      <c r="H50" s="34">
        <v>8650</v>
      </c>
      <c r="I50" s="34">
        <v>3582.61</v>
      </c>
      <c r="J50" s="15">
        <f>G50-I50</f>
        <v>45417.39</v>
      </c>
      <c r="K50" s="21">
        <f>H50-I50</f>
        <v>5067.389999999999</v>
      </c>
    </row>
    <row r="51" spans="1:11" ht="15" customHeight="1" thickBot="1">
      <c r="A51" s="28" t="s">
        <v>217</v>
      </c>
      <c r="B51" s="33"/>
      <c r="C51" s="33" t="s">
        <v>71</v>
      </c>
      <c r="D51" s="88" t="s">
        <v>115</v>
      </c>
      <c r="E51" s="33" t="s">
        <v>58</v>
      </c>
      <c r="F51" s="33" t="s">
        <v>51</v>
      </c>
      <c r="G51" s="34">
        <v>56000</v>
      </c>
      <c r="H51" s="34">
        <v>56000</v>
      </c>
      <c r="I51" s="34">
        <v>56000</v>
      </c>
      <c r="J51" s="15">
        <v>0</v>
      </c>
      <c r="K51" s="21">
        <f aca="true" t="shared" si="7" ref="K51:K59">H51-I51</f>
        <v>0</v>
      </c>
    </row>
    <row r="52" spans="1:11" ht="15" customHeight="1" thickBot="1">
      <c r="A52" s="28" t="s">
        <v>121</v>
      </c>
      <c r="B52" s="33"/>
      <c r="C52" s="33" t="s">
        <v>71</v>
      </c>
      <c r="D52" s="88" t="s">
        <v>120</v>
      </c>
      <c r="E52" s="33" t="s">
        <v>119</v>
      </c>
      <c r="F52" s="33" t="s">
        <v>51</v>
      </c>
      <c r="G52" s="34">
        <v>50000</v>
      </c>
      <c r="H52" s="34">
        <v>0</v>
      </c>
      <c r="I52" s="34">
        <v>0</v>
      </c>
      <c r="J52" s="15">
        <f>G52-I52</f>
        <v>50000</v>
      </c>
      <c r="K52" s="21">
        <f t="shared" si="7"/>
        <v>0</v>
      </c>
    </row>
    <row r="53" spans="1:11" ht="15" customHeight="1" thickBot="1">
      <c r="A53" s="28" t="s">
        <v>219</v>
      </c>
      <c r="B53" s="33"/>
      <c r="C53" s="33" t="s">
        <v>71</v>
      </c>
      <c r="D53" s="89" t="s">
        <v>141</v>
      </c>
      <c r="E53" s="33" t="s">
        <v>58</v>
      </c>
      <c r="F53" s="33" t="s">
        <v>51</v>
      </c>
      <c r="G53" s="34">
        <v>1757992.79</v>
      </c>
      <c r="H53" s="34">
        <v>1757992.79</v>
      </c>
      <c r="I53" s="34">
        <v>1717992.79</v>
      </c>
      <c r="J53" s="15">
        <f>G53-I53</f>
        <v>40000</v>
      </c>
      <c r="K53" s="21">
        <f t="shared" si="7"/>
        <v>40000</v>
      </c>
    </row>
    <row r="54" spans="1:11" ht="15" customHeight="1" thickBot="1">
      <c r="A54" s="22" t="s">
        <v>218</v>
      </c>
      <c r="B54" s="18"/>
      <c r="C54" s="18" t="s">
        <v>71</v>
      </c>
      <c r="D54" s="89" t="s">
        <v>141</v>
      </c>
      <c r="E54" s="18" t="s">
        <v>58</v>
      </c>
      <c r="F54" s="18" t="s">
        <v>162</v>
      </c>
      <c r="G54" s="23">
        <v>70000</v>
      </c>
      <c r="H54" s="23">
        <v>70000</v>
      </c>
      <c r="I54" s="23">
        <v>70000</v>
      </c>
      <c r="J54" s="15">
        <f>G54-I54</f>
        <v>0</v>
      </c>
      <c r="K54" s="21">
        <f t="shared" si="7"/>
        <v>0</v>
      </c>
    </row>
    <row r="55" spans="1:11" ht="30" customHeight="1" thickBot="1">
      <c r="A55" s="114" t="s">
        <v>190</v>
      </c>
      <c r="B55" s="35"/>
      <c r="C55" s="115" t="s">
        <v>75</v>
      </c>
      <c r="D55" s="116" t="s">
        <v>191</v>
      </c>
      <c r="E55" s="115" t="s">
        <v>189</v>
      </c>
      <c r="F55" s="115" t="s">
        <v>69</v>
      </c>
      <c r="G55" s="82">
        <v>32367236.73</v>
      </c>
      <c r="H55" s="82">
        <v>32367236.73</v>
      </c>
      <c r="I55" s="82">
        <v>32367236.73</v>
      </c>
      <c r="J55" s="15">
        <f>G55-I55</f>
        <v>0</v>
      </c>
      <c r="K55" s="15">
        <f>H55-I55</f>
        <v>0</v>
      </c>
    </row>
    <row r="56" spans="1:11" ht="28.5" customHeight="1" thickBot="1">
      <c r="A56" s="27" t="s">
        <v>70</v>
      </c>
      <c r="B56" s="35"/>
      <c r="C56" s="35" t="s">
        <v>72</v>
      </c>
      <c r="D56" s="35" t="s">
        <v>117</v>
      </c>
      <c r="E56" s="35" t="s">
        <v>48</v>
      </c>
      <c r="F56" s="35" t="s">
        <v>48</v>
      </c>
      <c r="G56" s="82">
        <v>250665</v>
      </c>
      <c r="H56" s="82">
        <v>250665</v>
      </c>
      <c r="I56" s="82">
        <v>250664.4</v>
      </c>
      <c r="J56" s="15">
        <f>G56-I56</f>
        <v>0.6000000000058208</v>
      </c>
      <c r="K56" s="21">
        <f t="shared" si="7"/>
        <v>0.6000000000058208</v>
      </c>
    </row>
    <row r="57" spans="1:11" ht="20.25" customHeight="1" thickBot="1">
      <c r="A57" s="90" t="s">
        <v>121</v>
      </c>
      <c r="B57" s="35"/>
      <c r="C57" s="37" t="s">
        <v>72</v>
      </c>
      <c r="D57" s="37" t="s">
        <v>116</v>
      </c>
      <c r="E57" s="37" t="s">
        <v>58</v>
      </c>
      <c r="F57" s="37" t="s">
        <v>69</v>
      </c>
      <c r="G57" s="38">
        <v>0</v>
      </c>
      <c r="H57" s="38">
        <v>0</v>
      </c>
      <c r="I57" s="38">
        <v>0</v>
      </c>
      <c r="J57" s="31">
        <v>0</v>
      </c>
      <c r="K57" s="32">
        <v>0</v>
      </c>
    </row>
    <row r="58" spans="1:11" ht="30.75" thickBot="1">
      <c r="A58" s="90" t="s">
        <v>214</v>
      </c>
      <c r="B58" s="35"/>
      <c r="C58" s="37" t="s">
        <v>72</v>
      </c>
      <c r="D58" s="37" t="s">
        <v>116</v>
      </c>
      <c r="E58" s="37" t="s">
        <v>58</v>
      </c>
      <c r="F58" s="37" t="s">
        <v>59</v>
      </c>
      <c r="G58" s="38">
        <v>250665</v>
      </c>
      <c r="H58" s="38">
        <v>250665</v>
      </c>
      <c r="I58" s="38">
        <v>250664.4</v>
      </c>
      <c r="J58" s="31">
        <v>0</v>
      </c>
      <c r="K58" s="32">
        <v>0</v>
      </c>
    </row>
    <row r="59" spans="2:11" ht="16.5" customHeight="1" thickBot="1">
      <c r="B59" s="37"/>
      <c r="C59" s="37" t="s">
        <v>72</v>
      </c>
      <c r="D59" s="89" t="s">
        <v>116</v>
      </c>
      <c r="E59" s="37" t="s">
        <v>58</v>
      </c>
      <c r="F59" s="37" t="s">
        <v>51</v>
      </c>
      <c r="G59" s="38">
        <v>0</v>
      </c>
      <c r="H59" s="38">
        <v>0</v>
      </c>
      <c r="I59" s="38">
        <v>0</v>
      </c>
      <c r="J59" s="31">
        <f>G59-I59</f>
        <v>0</v>
      </c>
      <c r="K59" s="32">
        <f t="shared" si="7"/>
        <v>0</v>
      </c>
    </row>
    <row r="60" spans="1:11" ht="16.5" customHeight="1" thickBot="1">
      <c r="A60" s="39" t="s">
        <v>32</v>
      </c>
      <c r="B60" s="153" t="s">
        <v>33</v>
      </c>
      <c r="C60" s="153"/>
      <c r="D60" s="153"/>
      <c r="E60" s="153"/>
      <c r="F60" s="153"/>
      <c r="G60" s="154" t="s">
        <v>34</v>
      </c>
      <c r="H60" s="154" t="s">
        <v>35</v>
      </c>
      <c r="I60" s="154" t="s">
        <v>36</v>
      </c>
      <c r="J60" s="155" t="s">
        <v>37</v>
      </c>
      <c r="K60" s="155"/>
    </row>
    <row r="61" spans="1:11" ht="12.75" customHeight="1" thickBot="1">
      <c r="A61" s="40" t="s">
        <v>38</v>
      </c>
      <c r="B61" s="153"/>
      <c r="C61" s="153"/>
      <c r="D61" s="153"/>
      <c r="E61" s="153"/>
      <c r="F61" s="153"/>
      <c r="G61" s="154"/>
      <c r="H61" s="154"/>
      <c r="I61" s="154"/>
      <c r="J61" s="154"/>
      <c r="K61" s="155"/>
    </row>
    <row r="62" spans="1:11" ht="45.75" customHeight="1">
      <c r="A62" s="40"/>
      <c r="B62" s="41" t="s">
        <v>39</v>
      </c>
      <c r="C62" s="42" t="s">
        <v>40</v>
      </c>
      <c r="D62" s="42" t="s">
        <v>41</v>
      </c>
      <c r="E62" s="42" t="s">
        <v>42</v>
      </c>
      <c r="F62" s="42" t="s">
        <v>43</v>
      </c>
      <c r="G62" s="154"/>
      <c r="H62" s="154"/>
      <c r="I62" s="154"/>
      <c r="J62" s="6" t="s">
        <v>44</v>
      </c>
      <c r="K62" s="43" t="s">
        <v>45</v>
      </c>
    </row>
    <row r="63" spans="1:11" ht="15.75" thickBot="1">
      <c r="A63" s="44">
        <v>1</v>
      </c>
      <c r="B63" s="45">
        <v>2</v>
      </c>
      <c r="C63" s="45">
        <v>3</v>
      </c>
      <c r="D63" s="45">
        <v>4</v>
      </c>
      <c r="E63" s="45">
        <v>5</v>
      </c>
      <c r="F63" s="45">
        <v>6</v>
      </c>
      <c r="G63" s="46">
        <v>7</v>
      </c>
      <c r="H63" s="46">
        <v>8</v>
      </c>
      <c r="I63" s="46"/>
      <c r="J63" s="46">
        <v>10</v>
      </c>
      <c r="K63" s="47">
        <v>11</v>
      </c>
    </row>
    <row r="64" spans="1:11" ht="14.25" customHeight="1">
      <c r="A64" s="27" t="s">
        <v>74</v>
      </c>
      <c r="B64" s="14"/>
      <c r="C64" s="14" t="s">
        <v>75</v>
      </c>
      <c r="D64" s="14" t="s">
        <v>48</v>
      </c>
      <c r="E64" s="14" t="s">
        <v>48</v>
      </c>
      <c r="F64" s="14" t="s">
        <v>48</v>
      </c>
      <c r="G64" s="15">
        <f>G75+G86</f>
        <v>322993</v>
      </c>
      <c r="H64" s="15">
        <f>H75+H86</f>
        <v>290345</v>
      </c>
      <c r="I64" s="19">
        <f>I65+I66+I67+I71+I74</f>
        <v>290119</v>
      </c>
      <c r="J64" s="19">
        <f>J65+J66+J67+J68++J70+J71+J72+J73+S75</f>
        <v>32874</v>
      </c>
      <c r="K64" s="19">
        <f>K65+K66+K67+K68+K69+K70+K71+K72+K73+K74</f>
        <v>226</v>
      </c>
    </row>
    <row r="65" spans="1:11" ht="18.75" customHeight="1">
      <c r="A65" s="22" t="s">
        <v>49</v>
      </c>
      <c r="B65" s="18"/>
      <c r="C65" s="18"/>
      <c r="D65" s="18"/>
      <c r="E65" s="18" t="s">
        <v>76</v>
      </c>
      <c r="F65" s="18">
        <v>211</v>
      </c>
      <c r="G65" s="19">
        <f>G76</f>
        <v>221105</v>
      </c>
      <c r="H65" s="19">
        <f>H76</f>
        <v>202191</v>
      </c>
      <c r="I65" s="83">
        <f>I76</f>
        <v>202077</v>
      </c>
      <c r="J65" s="83">
        <f>G65-I65</f>
        <v>19028</v>
      </c>
      <c r="K65" s="83">
        <f>H65-I65</f>
        <v>114</v>
      </c>
    </row>
    <row r="66" spans="1:11" ht="15">
      <c r="A66" s="22"/>
      <c r="B66" s="18"/>
      <c r="C66" s="18"/>
      <c r="D66" s="18"/>
      <c r="E66" s="18"/>
      <c r="F66" s="18">
        <v>212</v>
      </c>
      <c r="G66" s="19">
        <f>G77+G88</f>
        <v>0</v>
      </c>
      <c r="H66" s="19">
        <f>H77+H88</f>
        <v>0</v>
      </c>
      <c r="I66" s="19"/>
      <c r="J66" s="19">
        <f>J77+J88</f>
        <v>0</v>
      </c>
      <c r="K66" s="19">
        <f>K77+K88</f>
        <v>0</v>
      </c>
    </row>
    <row r="67" spans="1:11" ht="15">
      <c r="A67" s="22"/>
      <c r="B67" s="18"/>
      <c r="C67" s="18"/>
      <c r="D67" s="18"/>
      <c r="E67" s="18" t="s">
        <v>143</v>
      </c>
      <c r="F67" s="18" t="s">
        <v>56</v>
      </c>
      <c r="G67" s="19">
        <f>G78</f>
        <v>66888</v>
      </c>
      <c r="H67" s="19">
        <f>H78</f>
        <v>61154</v>
      </c>
      <c r="I67" s="83">
        <f>I78</f>
        <v>61042</v>
      </c>
      <c r="J67" s="83">
        <f>G67-I67</f>
        <v>5846</v>
      </c>
      <c r="K67" s="83">
        <f>H67-I67</f>
        <v>112</v>
      </c>
    </row>
    <row r="68" spans="1:11" ht="15">
      <c r="A68" s="22"/>
      <c r="B68" s="18"/>
      <c r="C68" s="18"/>
      <c r="D68" s="18"/>
      <c r="E68" s="18"/>
      <c r="F68" s="18">
        <v>221</v>
      </c>
      <c r="G68" s="19">
        <f aca="true" t="shared" si="8" ref="G68:H70">G79+G90</f>
        <v>0</v>
      </c>
      <c r="H68" s="19">
        <f t="shared" si="8"/>
        <v>0</v>
      </c>
      <c r="I68" s="19"/>
      <c r="J68" s="19">
        <f>G68-I68</f>
        <v>0</v>
      </c>
      <c r="K68" s="19">
        <f>H68-I68</f>
        <v>0</v>
      </c>
    </row>
    <row r="69" spans="1:11" ht="15">
      <c r="A69" s="22"/>
      <c r="B69" s="18"/>
      <c r="C69" s="18"/>
      <c r="D69" s="18"/>
      <c r="E69" s="18"/>
      <c r="F69" s="18" t="s">
        <v>73</v>
      </c>
      <c r="G69" s="19">
        <f t="shared" si="8"/>
        <v>0</v>
      </c>
      <c r="H69" s="19">
        <f t="shared" si="8"/>
        <v>0</v>
      </c>
      <c r="I69" s="19"/>
      <c r="J69" s="19">
        <f>J80+J91</f>
        <v>0</v>
      </c>
      <c r="K69" s="19">
        <f>K80+K91</f>
        <v>0</v>
      </c>
    </row>
    <row r="70" spans="1:11" ht="15">
      <c r="A70" s="22"/>
      <c r="B70" s="18"/>
      <c r="C70" s="18"/>
      <c r="D70" s="18"/>
      <c r="E70" s="18"/>
      <c r="F70" s="18" t="s">
        <v>51</v>
      </c>
      <c r="G70" s="19">
        <f t="shared" si="8"/>
        <v>0</v>
      </c>
      <c r="H70" s="19">
        <f t="shared" si="8"/>
        <v>0</v>
      </c>
      <c r="I70" s="19"/>
      <c r="J70" s="19">
        <f>J81+J92</f>
        <v>0</v>
      </c>
      <c r="K70" s="19">
        <f>K81+K92</f>
        <v>0</v>
      </c>
    </row>
    <row r="71" spans="1:11" ht="15">
      <c r="A71" s="22"/>
      <c r="B71" s="18"/>
      <c r="C71" s="18"/>
      <c r="D71" s="18"/>
      <c r="E71" s="18" t="s">
        <v>57</v>
      </c>
      <c r="F71" s="18">
        <v>226</v>
      </c>
      <c r="G71" s="19">
        <f>G82</f>
        <v>30000</v>
      </c>
      <c r="H71" s="19">
        <f>H82</f>
        <v>27000</v>
      </c>
      <c r="I71" s="19">
        <f>I82</f>
        <v>27000</v>
      </c>
      <c r="J71" s="19">
        <f>G71-I71</f>
        <v>3000</v>
      </c>
      <c r="K71" s="19">
        <f>H71-I71</f>
        <v>0</v>
      </c>
    </row>
    <row r="72" spans="1:11" ht="15">
      <c r="A72" s="22"/>
      <c r="B72" s="18"/>
      <c r="C72" s="18"/>
      <c r="D72" s="18"/>
      <c r="E72" s="18"/>
      <c r="F72" s="18">
        <v>290</v>
      </c>
      <c r="G72" s="19">
        <f>G83+G84</f>
        <v>5000</v>
      </c>
      <c r="H72" s="19">
        <f>H83+H94</f>
        <v>0</v>
      </c>
      <c r="I72" s="19">
        <v>0</v>
      </c>
      <c r="J72" s="19">
        <f>J83+J94</f>
        <v>0</v>
      </c>
      <c r="K72" s="19">
        <f>K83+K94</f>
        <v>0</v>
      </c>
    </row>
    <row r="73" spans="1:11" ht="15">
      <c r="A73" s="22"/>
      <c r="B73" s="18"/>
      <c r="C73" s="18"/>
      <c r="D73" s="18"/>
      <c r="E73" s="18"/>
      <c r="F73" s="18">
        <v>310</v>
      </c>
      <c r="G73" s="19">
        <v>0</v>
      </c>
      <c r="H73" s="19">
        <f>H84+H95</f>
        <v>0</v>
      </c>
      <c r="I73" s="19"/>
      <c r="J73" s="19">
        <f>J84+J95</f>
        <v>5000</v>
      </c>
      <c r="K73" s="19">
        <f>K84+K95</f>
        <v>0</v>
      </c>
    </row>
    <row r="74" spans="1:11" ht="15">
      <c r="A74" s="22"/>
      <c r="B74" s="18"/>
      <c r="C74" s="18"/>
      <c r="D74" s="18"/>
      <c r="E74" s="18"/>
      <c r="F74" s="18">
        <v>340</v>
      </c>
      <c r="G74" s="19">
        <f>G85</f>
        <v>0</v>
      </c>
      <c r="H74" s="19">
        <f>H85+H96</f>
        <v>0</v>
      </c>
      <c r="I74" s="19">
        <f>I85</f>
        <v>0</v>
      </c>
      <c r="J74" s="19">
        <f>G74-I74</f>
        <v>0</v>
      </c>
      <c r="K74" s="19">
        <f>H74-I74</f>
        <v>0</v>
      </c>
    </row>
    <row r="75" spans="1:11" s="3" customFormat="1" ht="15.75" customHeight="1">
      <c r="A75" s="48" t="s">
        <v>77</v>
      </c>
      <c r="B75" s="49"/>
      <c r="C75" s="49" t="s">
        <v>75</v>
      </c>
      <c r="D75" s="49" t="s">
        <v>142</v>
      </c>
      <c r="E75" s="49" t="s">
        <v>48</v>
      </c>
      <c r="F75" s="49" t="s">
        <v>48</v>
      </c>
      <c r="G75" s="19">
        <f>G76+G77+G78+G79+G80+G81+G82+G83+G84+G85</f>
        <v>322993</v>
      </c>
      <c r="H75" s="19">
        <f>H76+H77+H78+H79+H80+H81+H82+H83+H84+H85</f>
        <v>290345</v>
      </c>
      <c r="I75" s="19">
        <f>I76+I77+I78+I79+I80+I81+I82+I83+I84+I85</f>
        <v>290119</v>
      </c>
      <c r="J75" s="19">
        <f>G75-I75</f>
        <v>32874</v>
      </c>
      <c r="K75" s="19">
        <f>H75-I75</f>
        <v>226</v>
      </c>
    </row>
    <row r="76" spans="1:11" ht="15">
      <c r="A76" s="22" t="s">
        <v>49</v>
      </c>
      <c r="B76" s="18"/>
      <c r="C76" s="18"/>
      <c r="D76" s="18"/>
      <c r="E76" s="18" t="s">
        <v>76</v>
      </c>
      <c r="F76" s="18">
        <v>211</v>
      </c>
      <c r="G76" s="23">
        <v>221105</v>
      </c>
      <c r="H76" s="23">
        <v>202191</v>
      </c>
      <c r="I76" s="23">
        <v>202077</v>
      </c>
      <c r="J76" s="23">
        <f>G76-I76</f>
        <v>19028</v>
      </c>
      <c r="K76" s="23">
        <f>H76-I76</f>
        <v>114</v>
      </c>
    </row>
    <row r="77" spans="1:11" ht="15">
      <c r="A77" s="22"/>
      <c r="B77" s="18"/>
      <c r="C77" s="18"/>
      <c r="D77" s="18"/>
      <c r="E77" s="18"/>
      <c r="F77" s="18">
        <v>212</v>
      </c>
      <c r="G77" s="23"/>
      <c r="H77" s="23"/>
      <c r="I77" s="23"/>
      <c r="J77" s="23"/>
      <c r="K77" s="23"/>
    </row>
    <row r="78" spans="1:11" ht="15">
      <c r="A78" s="22"/>
      <c r="B78" s="18"/>
      <c r="C78" s="18"/>
      <c r="D78" s="18"/>
      <c r="E78" s="18" t="s">
        <v>143</v>
      </c>
      <c r="F78" s="18" t="s">
        <v>56</v>
      </c>
      <c r="G78" s="23">
        <v>66888</v>
      </c>
      <c r="H78" s="23">
        <v>61154</v>
      </c>
      <c r="I78" s="23">
        <v>61042</v>
      </c>
      <c r="J78" s="23">
        <f>G78-I78</f>
        <v>5846</v>
      </c>
      <c r="K78" s="23">
        <f>H78-I78</f>
        <v>112</v>
      </c>
    </row>
    <row r="79" spans="1:11" ht="15">
      <c r="A79" s="22"/>
      <c r="B79" s="18"/>
      <c r="C79" s="18"/>
      <c r="D79" s="18"/>
      <c r="E79" s="18"/>
      <c r="F79" s="18">
        <v>221</v>
      </c>
      <c r="G79" s="23"/>
      <c r="H79" s="23"/>
      <c r="I79" s="23"/>
      <c r="J79" s="23">
        <f>G79-I79</f>
        <v>0</v>
      </c>
      <c r="K79" s="23">
        <f>H79-I79</f>
        <v>0</v>
      </c>
    </row>
    <row r="80" spans="1:11" ht="15">
      <c r="A80" s="22"/>
      <c r="B80" s="18"/>
      <c r="C80" s="18"/>
      <c r="D80" s="18"/>
      <c r="E80" s="18"/>
      <c r="F80" s="18">
        <v>223</v>
      </c>
      <c r="G80" s="23"/>
      <c r="H80" s="23"/>
      <c r="I80" s="23"/>
      <c r="J80" s="23"/>
      <c r="K80" s="23"/>
    </row>
    <row r="81" spans="1:11" ht="15">
      <c r="A81" s="22"/>
      <c r="B81" s="18"/>
      <c r="C81" s="18"/>
      <c r="D81" s="18"/>
      <c r="E81" s="18"/>
      <c r="F81" s="18" t="s">
        <v>51</v>
      </c>
      <c r="G81" s="23"/>
      <c r="H81" s="23"/>
      <c r="I81" s="23"/>
      <c r="J81" s="23"/>
      <c r="K81" s="23"/>
    </row>
    <row r="82" spans="1:11" ht="15">
      <c r="A82" s="22"/>
      <c r="B82" s="18"/>
      <c r="C82" s="18"/>
      <c r="D82" s="18"/>
      <c r="E82" s="18" t="s">
        <v>57</v>
      </c>
      <c r="F82" s="18">
        <v>226</v>
      </c>
      <c r="G82" s="23">
        <v>30000</v>
      </c>
      <c r="H82" s="23">
        <v>27000</v>
      </c>
      <c r="I82" s="23">
        <v>27000</v>
      </c>
      <c r="J82" s="23">
        <f>G82-I82</f>
        <v>3000</v>
      </c>
      <c r="K82" s="23">
        <f>H82-I82</f>
        <v>0</v>
      </c>
    </row>
    <row r="83" spans="1:11" ht="15">
      <c r="A83" s="22"/>
      <c r="B83" s="18"/>
      <c r="C83" s="18"/>
      <c r="D83" s="18"/>
      <c r="E83" s="18" t="s">
        <v>60</v>
      </c>
      <c r="F83" s="18">
        <v>290</v>
      </c>
      <c r="G83" s="23"/>
      <c r="H83" s="23"/>
      <c r="I83" s="23"/>
      <c r="J83" s="23"/>
      <c r="K83" s="23"/>
    </row>
    <row r="84" spans="1:11" ht="15">
      <c r="A84" s="22"/>
      <c r="B84" s="18"/>
      <c r="C84" s="18"/>
      <c r="D84" s="18"/>
      <c r="E84" s="18" t="s">
        <v>114</v>
      </c>
      <c r="F84" s="18" t="s">
        <v>61</v>
      </c>
      <c r="G84" s="23">
        <v>5000</v>
      </c>
      <c r="H84" s="23">
        <v>0</v>
      </c>
      <c r="I84" s="23"/>
      <c r="J84" s="23">
        <v>5000</v>
      </c>
      <c r="K84" s="23">
        <v>0</v>
      </c>
    </row>
    <row r="85" spans="1:11" ht="15">
      <c r="A85" s="22"/>
      <c r="B85" s="18"/>
      <c r="C85" s="18"/>
      <c r="D85" s="18"/>
      <c r="E85" s="18" t="s">
        <v>58</v>
      </c>
      <c r="F85" s="18">
        <v>340</v>
      </c>
      <c r="G85" s="23">
        <v>0</v>
      </c>
      <c r="H85" s="23">
        <v>0</v>
      </c>
      <c r="I85" s="23">
        <v>0</v>
      </c>
      <c r="J85" s="23">
        <f>G85-I85</f>
        <v>0</v>
      </c>
      <c r="K85" s="23">
        <f>H85-I85</f>
        <v>0</v>
      </c>
    </row>
    <row r="86" spans="1:11" s="3" customFormat="1" ht="28.5">
      <c r="A86" s="48" t="s">
        <v>78</v>
      </c>
      <c r="B86" s="49"/>
      <c r="C86" s="49" t="s">
        <v>75</v>
      </c>
      <c r="D86" s="49" t="s">
        <v>79</v>
      </c>
      <c r="E86" s="49" t="s">
        <v>48</v>
      </c>
      <c r="F86" s="49" t="s">
        <v>48</v>
      </c>
      <c r="G86" s="19">
        <v>0</v>
      </c>
      <c r="H86" s="19">
        <f>SUM(H87:H96)</f>
        <v>0</v>
      </c>
      <c r="I86" s="19">
        <v>0</v>
      </c>
      <c r="J86" s="19">
        <v>0</v>
      </c>
      <c r="K86" s="19">
        <v>0</v>
      </c>
    </row>
    <row r="87" spans="1:11" ht="15">
      <c r="A87" s="22" t="s">
        <v>49</v>
      </c>
      <c r="B87" s="18"/>
      <c r="C87" s="18"/>
      <c r="D87" s="18"/>
      <c r="E87" s="18" t="s">
        <v>76</v>
      </c>
      <c r="F87" s="18">
        <v>211</v>
      </c>
      <c r="G87" s="23">
        <v>0</v>
      </c>
      <c r="H87" s="23">
        <v>0</v>
      </c>
      <c r="I87" s="23"/>
      <c r="J87" s="23">
        <v>0</v>
      </c>
      <c r="K87" s="23">
        <v>0</v>
      </c>
    </row>
    <row r="88" spans="1:11" ht="15">
      <c r="A88" s="22"/>
      <c r="B88" s="18"/>
      <c r="C88" s="18"/>
      <c r="D88" s="23"/>
      <c r="E88" s="18"/>
      <c r="F88" s="18">
        <v>212</v>
      </c>
      <c r="G88" s="23"/>
      <c r="H88" s="23"/>
      <c r="I88" s="23"/>
      <c r="J88" s="23"/>
      <c r="K88" s="23"/>
    </row>
    <row r="89" spans="1:11" ht="15">
      <c r="A89" s="22"/>
      <c r="B89" s="18"/>
      <c r="C89" s="18"/>
      <c r="D89" s="23">
        <v>0</v>
      </c>
      <c r="E89" s="18" t="s">
        <v>76</v>
      </c>
      <c r="F89" s="18" t="s">
        <v>56</v>
      </c>
      <c r="G89" s="23">
        <v>0</v>
      </c>
      <c r="H89" s="23">
        <v>0</v>
      </c>
      <c r="I89" s="23"/>
      <c r="J89" s="23">
        <v>0</v>
      </c>
      <c r="K89" s="23">
        <v>0</v>
      </c>
    </row>
    <row r="90" spans="1:11" ht="15">
      <c r="A90" s="22"/>
      <c r="B90" s="18"/>
      <c r="C90" s="18"/>
      <c r="D90" s="18"/>
      <c r="E90" s="18"/>
      <c r="F90" s="18">
        <v>221</v>
      </c>
      <c r="G90" s="23"/>
      <c r="H90" s="23"/>
      <c r="I90" s="23"/>
      <c r="J90" s="23"/>
      <c r="K90" s="23"/>
    </row>
    <row r="91" spans="1:11" ht="15">
      <c r="A91" s="22"/>
      <c r="B91" s="18"/>
      <c r="C91" s="18"/>
      <c r="D91" s="18"/>
      <c r="E91" s="18"/>
      <c r="F91" s="18">
        <v>223</v>
      </c>
      <c r="G91" s="23"/>
      <c r="H91" s="23"/>
      <c r="I91" s="23"/>
      <c r="J91" s="23"/>
      <c r="K91" s="23"/>
    </row>
    <row r="92" spans="1:11" ht="15">
      <c r="A92" s="22"/>
      <c r="B92" s="18"/>
      <c r="C92" s="18"/>
      <c r="D92" s="18"/>
      <c r="E92" s="18"/>
      <c r="F92" s="18" t="s">
        <v>51</v>
      </c>
      <c r="G92" s="23"/>
      <c r="H92" s="23"/>
      <c r="I92" s="23"/>
      <c r="J92" s="23"/>
      <c r="K92" s="23"/>
    </row>
    <row r="93" spans="1:11" ht="15">
      <c r="A93" s="22"/>
      <c r="B93" s="18"/>
      <c r="C93" s="18"/>
      <c r="D93" s="18"/>
      <c r="E93" s="18"/>
      <c r="F93" s="18">
        <v>226</v>
      </c>
      <c r="G93" s="23">
        <v>0</v>
      </c>
      <c r="H93" s="23">
        <v>0</v>
      </c>
      <c r="I93" s="23"/>
      <c r="J93" s="23">
        <v>0</v>
      </c>
      <c r="K93" s="23">
        <v>0</v>
      </c>
    </row>
    <row r="94" spans="1:11" ht="15">
      <c r="A94" s="22"/>
      <c r="B94" s="18"/>
      <c r="C94" s="18"/>
      <c r="D94" s="18"/>
      <c r="E94" s="18"/>
      <c r="F94" s="18">
        <v>290</v>
      </c>
      <c r="G94" s="23"/>
      <c r="H94" s="23"/>
      <c r="I94" s="23"/>
      <c r="J94" s="23"/>
      <c r="K94" s="23"/>
    </row>
    <row r="95" spans="1:11" ht="15">
      <c r="A95" s="22"/>
      <c r="B95" s="18"/>
      <c r="C95" s="18"/>
      <c r="D95" s="18"/>
      <c r="E95" s="18"/>
      <c r="F95" s="18">
        <v>310</v>
      </c>
      <c r="G95" s="23">
        <v>0</v>
      </c>
      <c r="H95" s="23">
        <v>0</v>
      </c>
      <c r="I95" s="23"/>
      <c r="J95" s="23">
        <v>0</v>
      </c>
      <c r="K95" s="23">
        <v>0</v>
      </c>
    </row>
    <row r="96" spans="1:11" ht="18.75" customHeight="1" thickBot="1">
      <c r="A96" s="24"/>
      <c r="B96" s="25"/>
      <c r="C96" s="25"/>
      <c r="D96" s="25"/>
      <c r="E96" s="25"/>
      <c r="F96" s="25">
        <v>340</v>
      </c>
      <c r="G96" s="26">
        <v>0</v>
      </c>
      <c r="H96" s="26">
        <v>0</v>
      </c>
      <c r="I96" s="26"/>
      <c r="J96" s="26">
        <v>0</v>
      </c>
      <c r="K96" s="26">
        <v>0</v>
      </c>
    </row>
    <row r="97" spans="1:11" ht="42" customHeight="1" thickBot="1">
      <c r="A97" s="27" t="s">
        <v>80</v>
      </c>
      <c r="B97" s="14"/>
      <c r="C97" s="14" t="s">
        <v>81</v>
      </c>
      <c r="D97" s="13" t="s">
        <v>138</v>
      </c>
      <c r="E97" s="14" t="s">
        <v>58</v>
      </c>
      <c r="F97" s="14" t="s">
        <v>48</v>
      </c>
      <c r="G97" s="15">
        <f>G100</f>
        <v>20000</v>
      </c>
      <c r="H97" s="15">
        <f>H100</f>
        <v>20000</v>
      </c>
      <c r="I97" s="15">
        <f>I100</f>
        <v>20000</v>
      </c>
      <c r="J97" s="15">
        <f aca="true" t="shared" si="9" ref="J97:J103">G97-I97</f>
        <v>0</v>
      </c>
      <c r="K97" s="21">
        <f>H97-I97</f>
        <v>0</v>
      </c>
    </row>
    <row r="98" spans="1:11" ht="15.75" thickBot="1">
      <c r="A98" s="22" t="s">
        <v>49</v>
      </c>
      <c r="B98" s="18"/>
      <c r="C98" s="18"/>
      <c r="D98" s="18"/>
      <c r="E98" s="18"/>
      <c r="F98" s="18">
        <v>212</v>
      </c>
      <c r="G98" s="23"/>
      <c r="H98" s="23"/>
      <c r="I98" s="23"/>
      <c r="J98" s="15">
        <f t="shared" si="9"/>
        <v>0</v>
      </c>
      <c r="K98" s="21">
        <f aca="true" t="shared" si="10" ref="K98:K103">H98-I98</f>
        <v>0</v>
      </c>
    </row>
    <row r="99" spans="1:11" ht="15.75" thickBot="1">
      <c r="A99" s="22"/>
      <c r="B99" s="18"/>
      <c r="C99" s="18"/>
      <c r="D99" s="18"/>
      <c r="E99" s="18"/>
      <c r="F99" s="18">
        <v>226</v>
      </c>
      <c r="G99" s="23"/>
      <c r="H99" s="23"/>
      <c r="I99" s="23"/>
      <c r="J99" s="15">
        <f t="shared" si="9"/>
        <v>0</v>
      </c>
      <c r="K99" s="21">
        <f t="shared" si="10"/>
        <v>0</v>
      </c>
    </row>
    <row r="100" spans="1:11" ht="15.75" thickBot="1">
      <c r="A100" s="22"/>
      <c r="B100" s="18"/>
      <c r="C100" s="18"/>
      <c r="D100" s="18"/>
      <c r="E100" s="18" t="s">
        <v>58</v>
      </c>
      <c r="F100" s="18">
        <v>290</v>
      </c>
      <c r="G100" s="23">
        <v>20000</v>
      </c>
      <c r="H100" s="23">
        <v>20000</v>
      </c>
      <c r="I100" s="23">
        <v>20000</v>
      </c>
      <c r="J100" s="15">
        <f t="shared" si="9"/>
        <v>0</v>
      </c>
      <c r="K100" s="21">
        <f>H100-I100</f>
        <v>0</v>
      </c>
    </row>
    <row r="101" spans="1:11" ht="13.5" customHeight="1" thickBot="1">
      <c r="A101" s="22"/>
      <c r="B101" s="18"/>
      <c r="C101" s="18"/>
      <c r="D101" s="18"/>
      <c r="E101" s="18"/>
      <c r="F101" s="18">
        <v>310</v>
      </c>
      <c r="G101" s="23"/>
      <c r="H101" s="23"/>
      <c r="I101" s="23"/>
      <c r="J101" s="15">
        <f t="shared" si="9"/>
        <v>0</v>
      </c>
      <c r="K101" s="21">
        <f t="shared" si="10"/>
        <v>0</v>
      </c>
    </row>
    <row r="102" spans="1:11" ht="14.25" customHeight="1" thickBot="1">
      <c r="A102" s="24"/>
      <c r="B102" s="25"/>
      <c r="C102" s="25"/>
      <c r="D102" s="25"/>
      <c r="E102" s="25"/>
      <c r="F102" s="25">
        <v>340</v>
      </c>
      <c r="G102" s="26"/>
      <c r="H102" s="26"/>
      <c r="I102" s="26"/>
      <c r="J102" s="15">
        <f t="shared" si="9"/>
        <v>0</v>
      </c>
      <c r="K102" s="21">
        <f t="shared" si="10"/>
        <v>0</v>
      </c>
    </row>
    <row r="103" spans="1:11" ht="30" customHeight="1" thickBot="1">
      <c r="A103" s="50" t="s">
        <v>82</v>
      </c>
      <c r="B103" s="51"/>
      <c r="C103" s="51" t="s">
        <v>83</v>
      </c>
      <c r="D103" s="84" t="s">
        <v>137</v>
      </c>
      <c r="E103" s="51" t="s">
        <v>84</v>
      </c>
      <c r="F103" s="51" t="s">
        <v>188</v>
      </c>
      <c r="G103" s="52">
        <v>30000</v>
      </c>
      <c r="H103" s="52">
        <v>30000</v>
      </c>
      <c r="I103" s="52">
        <v>30000</v>
      </c>
      <c r="J103" s="15">
        <f t="shared" si="9"/>
        <v>0</v>
      </c>
      <c r="K103" s="21">
        <f t="shared" si="10"/>
        <v>0</v>
      </c>
    </row>
    <row r="104" spans="1:11" ht="22.5" customHeight="1" thickBot="1">
      <c r="A104" s="53" t="s">
        <v>85</v>
      </c>
      <c r="B104" s="54"/>
      <c r="C104" s="54"/>
      <c r="D104" s="54"/>
      <c r="E104" s="54"/>
      <c r="F104" s="54"/>
      <c r="G104" s="55"/>
      <c r="H104" s="55"/>
      <c r="I104" s="56">
        <f>ДОХОДЫ!E15-РАСХОДЫ!I6</f>
        <v>-682305.0099999979</v>
      </c>
      <c r="J104" s="55"/>
      <c r="K104" s="57"/>
    </row>
  </sheetData>
  <sheetProtection selectLockedCells="1" selectUnlockedCells="1"/>
  <mergeCells count="11">
    <mergeCell ref="B60:F61"/>
    <mergeCell ref="G60:G62"/>
    <mergeCell ref="H60:H62"/>
    <mergeCell ref="I60:I62"/>
    <mergeCell ref="J60:K61"/>
    <mergeCell ref="A1:K1"/>
    <mergeCell ref="B2:F3"/>
    <mergeCell ref="G2:G4"/>
    <mergeCell ref="H2:H4"/>
    <mergeCell ref="I2:I4"/>
    <mergeCell ref="J2:K3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25.75390625" style="58" customWidth="1"/>
    <col min="2" max="2" width="6.875" style="58" customWidth="1"/>
    <col min="3" max="4" width="18.625" style="58" customWidth="1"/>
    <col min="5" max="5" width="20.125" style="58" customWidth="1"/>
    <col min="6" max="6" width="14.125" style="58" customWidth="1"/>
    <col min="7" max="16384" width="9.125" style="58" customWidth="1"/>
  </cols>
  <sheetData>
    <row r="1" spans="1:6" ht="15">
      <c r="A1" s="161" t="s">
        <v>86</v>
      </c>
      <c r="B1" s="161"/>
      <c r="C1" s="161"/>
      <c r="D1" s="161"/>
      <c r="E1" s="161"/>
      <c r="F1" s="161"/>
    </row>
    <row r="2" spans="1:6" ht="69" customHeight="1">
      <c r="A2" s="162" t="s">
        <v>9</v>
      </c>
      <c r="B2" s="162" t="s">
        <v>87</v>
      </c>
      <c r="C2" s="162" t="s">
        <v>88</v>
      </c>
      <c r="D2" s="59" t="s">
        <v>89</v>
      </c>
      <c r="E2" s="162" t="s">
        <v>13</v>
      </c>
      <c r="F2" s="162" t="s">
        <v>14</v>
      </c>
    </row>
    <row r="3" spans="1:6" ht="12.75">
      <c r="A3" s="162"/>
      <c r="B3" s="162"/>
      <c r="C3" s="162"/>
      <c r="D3" s="60" t="s">
        <v>90</v>
      </c>
      <c r="E3" s="162"/>
      <c r="F3" s="162"/>
    </row>
    <row r="4" spans="1:6" ht="13.5" thickBot="1">
      <c r="A4" s="61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</row>
    <row r="5" spans="1:6" ht="57.75" customHeight="1" thickBot="1">
      <c r="A5" s="62" t="s">
        <v>91</v>
      </c>
      <c r="B5" s="63">
        <v>500</v>
      </c>
      <c r="C5" s="64"/>
      <c r="D5" s="64"/>
      <c r="E5" s="56">
        <f>РАСХОДЫ!I104</f>
        <v>-682305.0099999979</v>
      </c>
      <c r="F5" s="64"/>
    </row>
    <row r="6" spans="1:6" ht="19.5" customHeight="1" thickBot="1">
      <c r="A6" s="65" t="s">
        <v>49</v>
      </c>
      <c r="B6" s="63">
        <v>510</v>
      </c>
      <c r="C6" s="64"/>
      <c r="D6" s="64"/>
      <c r="E6" s="64"/>
      <c r="F6" s="64"/>
    </row>
    <row r="7" spans="1:6" ht="31.5" customHeight="1" thickBot="1">
      <c r="A7" s="66" t="s">
        <v>92</v>
      </c>
      <c r="B7" s="63">
        <v>520</v>
      </c>
      <c r="C7" s="67"/>
      <c r="D7" s="67"/>
      <c r="E7" s="56">
        <f>РАСХОДЫ!I104</f>
        <v>-682305.0099999979</v>
      </c>
      <c r="F7" s="67"/>
    </row>
    <row r="8" spans="1:6" ht="15.75" thickBot="1">
      <c r="A8" s="65" t="s">
        <v>93</v>
      </c>
      <c r="B8" s="63"/>
      <c r="C8" s="68"/>
      <c r="D8" s="68"/>
      <c r="E8" s="68"/>
      <c r="F8" s="68"/>
    </row>
    <row r="9" spans="1:6" ht="12.75" customHeight="1">
      <c r="A9" s="69" t="s">
        <v>94</v>
      </c>
      <c r="B9" s="63"/>
      <c r="C9" s="68"/>
      <c r="D9" s="68"/>
      <c r="E9" s="70">
        <v>1317479.79</v>
      </c>
      <c r="F9" s="68"/>
    </row>
    <row r="10" spans="1:6" ht="15">
      <c r="A10" s="65"/>
      <c r="B10" s="63"/>
      <c r="C10" s="68"/>
      <c r="D10" s="68"/>
      <c r="E10" s="68"/>
      <c r="F10" s="68"/>
    </row>
    <row r="11" spans="1:6" ht="24.75" customHeight="1" thickBot="1">
      <c r="A11" s="69" t="s">
        <v>95</v>
      </c>
      <c r="B11" s="63"/>
      <c r="C11" s="68"/>
      <c r="D11" s="68"/>
      <c r="E11" s="70">
        <f>ДОХОДЫ!E15-РАСХОДЫ!I6+ИСТОЧНИКИ!E9</f>
        <v>635174.7800000021</v>
      </c>
      <c r="F11" s="71"/>
    </row>
    <row r="12" spans="1:6" ht="15.75" thickBot="1">
      <c r="A12" s="65"/>
      <c r="B12" s="63"/>
      <c r="C12" s="68"/>
      <c r="D12" s="68" t="s">
        <v>96</v>
      </c>
      <c r="E12" s="68">
        <v>0</v>
      </c>
      <c r="F12" s="68"/>
    </row>
    <row r="13" spans="1:6" ht="15.75" thickBot="1">
      <c r="A13" s="65"/>
      <c r="B13" s="63"/>
      <c r="C13" s="68"/>
      <c r="D13" s="68" t="s">
        <v>97</v>
      </c>
      <c r="E13" s="68">
        <v>0</v>
      </c>
      <c r="F13" s="68"/>
    </row>
    <row r="14" spans="1:6" ht="15">
      <c r="A14" s="65"/>
      <c r="B14" s="63"/>
      <c r="C14" s="68"/>
      <c r="D14" s="68" t="s">
        <v>98</v>
      </c>
      <c r="E14" s="68">
        <v>635174.78</v>
      </c>
      <c r="F14" s="68"/>
    </row>
    <row r="15" spans="1:6" ht="15.75" thickBot="1">
      <c r="A15" s="65"/>
      <c r="B15" s="63"/>
      <c r="C15" s="68"/>
      <c r="D15" s="68" t="s">
        <v>99</v>
      </c>
      <c r="E15" s="68">
        <v>0</v>
      </c>
      <c r="F15" s="68"/>
    </row>
    <row r="16" spans="1:6" ht="15.75" thickBot="1">
      <c r="A16" s="65"/>
      <c r="B16" s="63"/>
      <c r="C16" s="68" t="s">
        <v>204</v>
      </c>
      <c r="D16" s="68" t="s">
        <v>133</v>
      </c>
      <c r="E16" s="31">
        <v>0</v>
      </c>
      <c r="F16" s="68"/>
    </row>
    <row r="17" spans="1:6" ht="28.5" customHeight="1" thickBot="1">
      <c r="A17" s="65"/>
      <c r="B17" s="63"/>
      <c r="C17" s="68" t="s">
        <v>203</v>
      </c>
      <c r="D17" s="68" t="s">
        <v>197</v>
      </c>
      <c r="E17" s="68">
        <v>0</v>
      </c>
      <c r="F17" s="68"/>
    </row>
    <row r="18" spans="1:6" ht="26.25" customHeight="1" thickBot="1">
      <c r="A18" s="65"/>
      <c r="B18" s="63"/>
      <c r="C18" s="68"/>
      <c r="D18" s="68"/>
      <c r="E18" s="68"/>
      <c r="F18" s="68"/>
    </row>
    <row r="19" spans="1:6" ht="30.75" customHeight="1">
      <c r="A19" s="66" t="s">
        <v>100</v>
      </c>
      <c r="B19" s="63">
        <v>620</v>
      </c>
      <c r="C19" s="68"/>
      <c r="D19" s="68"/>
      <c r="E19" s="68"/>
      <c r="F19" s="68"/>
    </row>
    <row r="20" spans="1:6" ht="15">
      <c r="A20" s="65" t="s">
        <v>93</v>
      </c>
      <c r="B20" s="63"/>
      <c r="C20" s="68"/>
      <c r="D20" s="68"/>
      <c r="E20" s="68"/>
      <c r="F20" s="68"/>
    </row>
    <row r="21" spans="1:6" ht="15">
      <c r="A21" s="65"/>
      <c r="B21" s="63"/>
      <c r="C21" s="68"/>
      <c r="D21" s="68"/>
      <c r="E21" s="68"/>
      <c r="F21" s="68"/>
    </row>
    <row r="22" spans="1:6" ht="15">
      <c r="A22" s="65"/>
      <c r="B22" s="63"/>
      <c r="C22" s="68"/>
      <c r="D22" s="68"/>
      <c r="E22" s="68"/>
      <c r="F22" s="68"/>
    </row>
    <row r="23" spans="1:6" ht="15">
      <c r="A23" s="65"/>
      <c r="B23" s="63"/>
      <c r="C23" s="68"/>
      <c r="D23" s="68"/>
      <c r="E23" s="68"/>
      <c r="F23" s="68"/>
    </row>
    <row r="24" spans="1:6" ht="15">
      <c r="A24" s="65"/>
      <c r="B24" s="63" t="s">
        <v>101</v>
      </c>
      <c r="C24" s="68"/>
      <c r="D24" s="68"/>
      <c r="E24" s="68"/>
      <c r="F24" s="68"/>
    </row>
    <row r="25" spans="1:6" ht="15">
      <c r="A25" s="65"/>
      <c r="B25" s="63"/>
      <c r="C25" s="68"/>
      <c r="D25" s="68"/>
      <c r="E25" s="68"/>
      <c r="F25" s="68"/>
    </row>
    <row r="26" spans="1:6" ht="15">
      <c r="A26" s="65"/>
      <c r="B26" s="63"/>
      <c r="C26" s="68"/>
      <c r="D26" s="68"/>
      <c r="E26" s="68"/>
      <c r="F26" s="68"/>
    </row>
    <row r="27" spans="1:6" ht="15">
      <c r="A27" s="65"/>
      <c r="B27" s="63"/>
      <c r="C27" s="68"/>
      <c r="D27" s="68"/>
      <c r="E27" s="68"/>
      <c r="F27" s="68"/>
    </row>
    <row r="28" spans="1:6" ht="15">
      <c r="A28" s="65"/>
      <c r="B28" s="63"/>
      <c r="C28" s="68"/>
      <c r="D28" s="68"/>
      <c r="E28" s="68"/>
      <c r="F28" s="68"/>
    </row>
    <row r="29" spans="1:6" ht="15">
      <c r="A29" s="65"/>
      <c r="B29" s="63"/>
      <c r="C29" s="68"/>
      <c r="D29" s="68"/>
      <c r="E29" s="68"/>
      <c r="F29" s="68"/>
    </row>
    <row r="30" spans="1:6" ht="15">
      <c r="A30" s="65"/>
      <c r="B30" s="63"/>
      <c r="C30" s="68"/>
      <c r="D30" s="68"/>
      <c r="E30" s="68"/>
      <c r="F30" s="68"/>
    </row>
    <row r="31" spans="1:6" ht="15">
      <c r="A31" s="65"/>
      <c r="B31" s="63"/>
      <c r="C31" s="68"/>
      <c r="D31" s="68"/>
      <c r="E31" s="68"/>
      <c r="F31" s="68"/>
    </row>
    <row r="32" spans="1:6" ht="15">
      <c r="A32" s="69" t="s">
        <v>102</v>
      </c>
      <c r="B32" s="63"/>
      <c r="C32" s="68"/>
      <c r="D32" s="68"/>
      <c r="E32" s="15">
        <v>29677877.92</v>
      </c>
      <c r="F32" s="68"/>
    </row>
    <row r="33" spans="1:6" ht="15.75" thickBot="1">
      <c r="A33" s="65"/>
      <c r="B33" s="63"/>
      <c r="C33" s="68"/>
      <c r="D33" s="68"/>
      <c r="E33" s="68"/>
      <c r="F33" s="68"/>
    </row>
    <row r="34" spans="1:6" ht="15.75" thickBot="1">
      <c r="A34" s="65"/>
      <c r="B34" s="63"/>
      <c r="C34" s="68"/>
      <c r="D34" s="68"/>
      <c r="E34" s="68"/>
      <c r="F34" s="68"/>
    </row>
    <row r="35" spans="1:6" ht="26.25" customHeight="1" thickBot="1">
      <c r="A35" s="69" t="s">
        <v>103</v>
      </c>
      <c r="B35" s="63">
        <v>700</v>
      </c>
      <c r="C35" s="68"/>
      <c r="D35" s="68"/>
      <c r="E35" s="72"/>
      <c r="F35" s="68"/>
    </row>
    <row r="39" spans="1:6" ht="37.5" customHeight="1">
      <c r="A39" s="156" t="s">
        <v>201</v>
      </c>
      <c r="B39" s="156"/>
      <c r="C39" s="156"/>
      <c r="D39" s="156"/>
      <c r="E39" s="156"/>
      <c r="F39" s="156"/>
    </row>
    <row r="41" spans="1:6" ht="42.75" customHeight="1">
      <c r="A41" s="156" t="s">
        <v>202</v>
      </c>
      <c r="B41" s="156"/>
      <c r="C41" s="156"/>
      <c r="D41" s="156"/>
      <c r="E41" s="156"/>
      <c r="F41" s="156"/>
    </row>
    <row r="43" spans="1:3" ht="12.75">
      <c r="A43" s="157" t="s">
        <v>216</v>
      </c>
      <c r="B43" s="157"/>
      <c r="C43" s="157"/>
    </row>
    <row r="46" spans="1:6" ht="24.75" customHeight="1">
      <c r="A46" s="158" t="s">
        <v>104</v>
      </c>
      <c r="B46" s="158"/>
      <c r="C46" s="158"/>
      <c r="D46" s="158"/>
      <c r="E46" s="158"/>
      <c r="F46" s="158"/>
    </row>
    <row r="47" spans="1:6" ht="19.5" customHeight="1">
      <c r="A47" s="159" t="s">
        <v>166</v>
      </c>
      <c r="B47" s="159"/>
      <c r="C47" s="159"/>
      <c r="D47" s="159"/>
      <c r="E47" s="159"/>
      <c r="F47" s="159"/>
    </row>
    <row r="48" spans="1:6" ht="13.5" customHeight="1">
      <c r="A48" s="160" t="s">
        <v>105</v>
      </c>
      <c r="B48" s="160"/>
      <c r="C48" s="160"/>
      <c r="D48" s="160"/>
      <c r="E48" s="160"/>
      <c r="F48" s="160"/>
    </row>
    <row r="49" spans="1:6" ht="15.75">
      <c r="A49" s="73"/>
      <c r="B49" s="74"/>
      <c r="C49" s="74"/>
      <c r="D49" s="74"/>
      <c r="E49" s="74"/>
      <c r="F49" s="74"/>
    </row>
  </sheetData>
  <sheetProtection selectLockedCells="1" selectUnlockedCells="1"/>
  <mergeCells count="12">
    <mergeCell ref="A1:F1"/>
    <mergeCell ref="A2:A3"/>
    <mergeCell ref="B2:B3"/>
    <mergeCell ref="C2:C3"/>
    <mergeCell ref="E2:E3"/>
    <mergeCell ref="F2:F3"/>
    <mergeCell ref="A39:F39"/>
    <mergeCell ref="A41:F41"/>
    <mergeCell ref="A43:C43"/>
    <mergeCell ref="A46:F46"/>
    <mergeCell ref="A47:F47"/>
    <mergeCell ref="A48:F48"/>
  </mergeCells>
  <printOptions/>
  <pageMargins left="0.7479166666666667" right="0.19652777777777777" top="0.31527777777777777" bottom="0.07847222222222222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2022-01-10T12:48:47Z</cp:lastPrinted>
  <dcterms:created xsi:type="dcterms:W3CDTF">2021-10-05T06:12:25Z</dcterms:created>
  <dcterms:modified xsi:type="dcterms:W3CDTF">2022-01-10T12:57:08Z</dcterms:modified>
  <cp:category/>
  <cp:version/>
  <cp:contentType/>
  <cp:contentStatus/>
</cp:coreProperties>
</file>